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serFiles\Dunns Files\Website Stuff\"/>
    </mc:Choice>
  </mc:AlternateContent>
  <xr:revisionPtr revIDLastSave="0" documentId="8_{569E5746-8B74-4352-A4CE-919002F7FDDB}" xr6:coauthVersionLast="40" xr6:coauthVersionMax="40" xr10:uidLastSave="{00000000-0000-0000-0000-000000000000}"/>
  <bookViews>
    <workbookView xWindow="120" yWindow="0" windowWidth="12120" windowHeight="8775" tabRatio="703" xr2:uid="{00000000-000D-0000-FFFF-FFFF00000000}"/>
  </bookViews>
  <sheets>
    <sheet name="Price Changer" sheetId="13" r:id="rId1"/>
    <sheet name="Big Moose B&amp;W" sheetId="8" r:id="rId2"/>
    <sheet name="Big Moose" sheetId="2" r:id="rId3"/>
    <sheet name="Fulton, Limekiln, Twitchell B&amp;W" sheetId="9" r:id="rId4"/>
    <sheet name="Fulton, Limekiln, Twitchell" sheetId="1" r:id="rId5"/>
    <sheet name="Blue &amp; Raquette B&amp;W" sheetId="11" r:id="rId6"/>
    <sheet name="Blue &amp; Raquette" sheetId="3" r:id="rId7"/>
    <sheet name="White &amp; Otter B&amp;W" sheetId="16" r:id="rId8"/>
    <sheet name="White &amp; Otter" sheetId="17" r:id="rId9"/>
    <sheet name="Brantingham-Indian-Long B&amp;W" sheetId="10" r:id="rId10"/>
    <sheet name="Brantingham-Indian-Long" sheetId="4" r:id="rId11"/>
    <sheet name="Stillwater Reservoir B&amp;W" sheetId="12" r:id="rId12"/>
    <sheet name="Stillwater Reservoir" sheetId="5" r:id="rId13"/>
    <sheet name="Lake Pleasant B&amp;W" sheetId="20" r:id="rId14"/>
    <sheet name="Lake Pleasant" sheetId="21" r:id="rId15"/>
    <sheet name="Upper Saranac B&amp;W" sheetId="18" r:id="rId16"/>
    <sheet name="Upper Saranac " sheetId="19" r:id="rId17"/>
    <sheet name="Great Sacandaga B&amp;W" sheetId="14" r:id="rId18"/>
    <sheet name="Great Sacanadaga" sheetId="22" r:id="rId19"/>
  </sheets>
  <definedNames>
    <definedName name="_xlnm.Print_Area" localSheetId="2">'Big Moose'!$A$2:$J$31</definedName>
    <definedName name="_xlnm.Print_Area" localSheetId="1">'Big Moose B&amp;W'!$A$2:$J$31</definedName>
    <definedName name="_xlnm.Print_Area" localSheetId="6">'Blue &amp; Raquette'!$A$2:$H$23</definedName>
    <definedName name="_xlnm.Print_Area" localSheetId="5">'Blue &amp; Raquette B&amp;W'!$A$2:$H$23</definedName>
    <definedName name="_xlnm.Print_Area" localSheetId="10">'Brantingham-Indian-Long'!$A$2:$G$22</definedName>
    <definedName name="_xlnm.Print_Area" localSheetId="9">'Brantingham-Indian-Long B&amp;W'!$A$2:$G$23</definedName>
    <definedName name="_xlnm.Print_Area" localSheetId="4">'Fulton, Limekiln, Twitchell'!$A$2:$H$22</definedName>
    <definedName name="_xlnm.Print_Area" localSheetId="3">'Fulton, Limekiln, Twitchell B&amp;W'!$A$2:$H$23</definedName>
    <definedName name="_xlnm.Print_Area" localSheetId="14">'Lake Pleasant'!$A$2:$G$22</definedName>
    <definedName name="_xlnm.Print_Area" localSheetId="13">'Lake Pleasant B&amp;W'!$A$2:$H$23</definedName>
    <definedName name="_xlnm.Print_Area" localSheetId="0">'Price Changer'!$A$5:$A$30</definedName>
    <definedName name="_xlnm.Print_Area" localSheetId="12">'Stillwater Reservoir'!$A$2:$G$21</definedName>
    <definedName name="_xlnm.Print_Area" localSheetId="11">'Stillwater Reservoir B&amp;W'!$A$2:$G$23</definedName>
    <definedName name="_xlnm.Print_Area" localSheetId="16">'Upper Saranac '!$A$2:$G$22</definedName>
    <definedName name="_xlnm.Print_Area" localSheetId="15">'Upper Saranac B&amp;W'!$A$2:$H$23</definedName>
    <definedName name="_xlnm.Print_Area" localSheetId="8">'White &amp; Otter'!$A$2:$H$23</definedName>
    <definedName name="_xlnm.Print_Area" localSheetId="7">'White &amp; Otter B&amp;W'!$A$2:$H$23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14" l="1"/>
  <c r="H20" i="14" s="1"/>
  <c r="G19" i="22" s="1"/>
  <c r="I19" i="14"/>
  <c r="H19" i="14" s="1"/>
  <c r="G18" i="22" s="1"/>
  <c r="I18" i="14"/>
  <c r="H18" i="14" s="1"/>
  <c r="G17" i="22" s="1"/>
  <c r="I15" i="14"/>
  <c r="H15" i="14" s="1"/>
  <c r="G14" i="22" s="1"/>
  <c r="I14" i="14"/>
  <c r="H14" i="14" s="1"/>
  <c r="G13" i="22" s="1"/>
  <c r="I13" i="14"/>
  <c r="H13" i="14" s="1"/>
  <c r="G12" i="22" s="1"/>
  <c r="I12" i="14"/>
  <c r="H12" i="14" s="1"/>
  <c r="G11" i="22" s="1"/>
  <c r="I11" i="14"/>
  <c r="H11" i="14" s="1"/>
  <c r="G10" i="22" s="1"/>
  <c r="I10" i="14"/>
  <c r="H10" i="14" s="1"/>
  <c r="G9" i="22" s="1"/>
  <c r="I7" i="14"/>
  <c r="H7" i="14" s="1"/>
  <c r="G6" i="22" s="1"/>
  <c r="F7" i="14"/>
  <c r="E6" i="22" s="1"/>
  <c r="C7" i="14"/>
  <c r="B6" i="22" s="1"/>
  <c r="I6" i="14"/>
  <c r="F6" i="14" s="1"/>
  <c r="E5" i="22" s="1"/>
  <c r="I5" i="14"/>
  <c r="F5" i="14" s="1"/>
  <c r="E4" i="22" s="1"/>
  <c r="I19" i="18"/>
  <c r="I20" i="18"/>
  <c r="I18" i="18"/>
  <c r="I6" i="18"/>
  <c r="I7" i="18"/>
  <c r="I8" i="18"/>
  <c r="I9" i="18"/>
  <c r="I10" i="18"/>
  <c r="I11" i="18"/>
  <c r="I12" i="18"/>
  <c r="I13" i="18"/>
  <c r="I14" i="18"/>
  <c r="I15" i="18"/>
  <c r="I5" i="18"/>
  <c r="I19" i="20"/>
  <c r="I20" i="20"/>
  <c r="I18" i="20"/>
  <c r="I6" i="20"/>
  <c r="I7" i="20"/>
  <c r="I8" i="20"/>
  <c r="I9" i="20"/>
  <c r="I10" i="20"/>
  <c r="I11" i="20"/>
  <c r="I12" i="20"/>
  <c r="I13" i="20"/>
  <c r="I14" i="20"/>
  <c r="I15" i="20"/>
  <c r="I5" i="20"/>
  <c r="H18" i="12"/>
  <c r="H19" i="12"/>
  <c r="H17" i="12"/>
  <c r="H6" i="12"/>
  <c r="H7" i="12"/>
  <c r="H10" i="12"/>
  <c r="H11" i="12"/>
  <c r="H12" i="12"/>
  <c r="H13" i="12"/>
  <c r="H14" i="12"/>
  <c r="H5" i="12"/>
  <c r="H19" i="10"/>
  <c r="H20" i="10"/>
  <c r="H18" i="10"/>
  <c r="I19" i="16"/>
  <c r="I20" i="16"/>
  <c r="I18" i="16"/>
  <c r="I19" i="11"/>
  <c r="I20" i="11"/>
  <c r="I18" i="11"/>
  <c r="I19" i="9"/>
  <c r="I20" i="9"/>
  <c r="I18" i="9"/>
  <c r="I6" i="9"/>
  <c r="I7" i="9"/>
  <c r="I10" i="9"/>
  <c r="I11" i="9"/>
  <c r="I12" i="9"/>
  <c r="I13" i="9"/>
  <c r="I14" i="9"/>
  <c r="I15" i="9"/>
  <c r="G28" i="13"/>
  <c r="G27" i="13"/>
  <c r="G29" i="13"/>
  <c r="H6" i="10"/>
  <c r="H7" i="10"/>
  <c r="H10" i="10"/>
  <c r="H11" i="10"/>
  <c r="H12" i="10"/>
  <c r="H13" i="10"/>
  <c r="H14" i="10"/>
  <c r="H15" i="10"/>
  <c r="H5" i="10"/>
  <c r="I6" i="16"/>
  <c r="I7" i="16"/>
  <c r="I10" i="16"/>
  <c r="I11" i="16"/>
  <c r="I12" i="16"/>
  <c r="I13" i="16"/>
  <c r="I14" i="16"/>
  <c r="I15" i="16"/>
  <c r="I5" i="16"/>
  <c r="I6" i="11"/>
  <c r="I7" i="11"/>
  <c r="I10" i="11"/>
  <c r="I11" i="11"/>
  <c r="I12" i="11"/>
  <c r="I13" i="11"/>
  <c r="I14" i="11"/>
  <c r="I15" i="11"/>
  <c r="I5" i="11"/>
  <c r="M26" i="2"/>
  <c r="M27" i="2"/>
  <c r="M28" i="2"/>
  <c r="M25" i="2"/>
  <c r="K21" i="2"/>
  <c r="K22" i="2"/>
  <c r="I5" i="9"/>
  <c r="K10" i="8"/>
  <c r="M10" i="8" s="1"/>
  <c r="K11" i="8"/>
  <c r="M11" i="8" s="1"/>
  <c r="K12" i="8"/>
  <c r="M12" i="8" s="1"/>
  <c r="K13" i="8"/>
  <c r="M13" i="8" s="1"/>
  <c r="K14" i="8"/>
  <c r="L14" i="8" s="1"/>
  <c r="K15" i="8"/>
  <c r="K18" i="8"/>
  <c r="M18" i="8" s="1"/>
  <c r="K19" i="8"/>
  <c r="L19" i="8" s="1"/>
  <c r="K20" i="8"/>
  <c r="M20" i="8" s="1"/>
  <c r="K21" i="8"/>
  <c r="D21" i="8" s="1"/>
  <c r="D21" i="2" s="1"/>
  <c r="K22" i="8"/>
  <c r="K25" i="8"/>
  <c r="M25" i="8" s="1"/>
  <c r="K26" i="8"/>
  <c r="M26" i="8" s="1"/>
  <c r="K27" i="8"/>
  <c r="M27" i="8" s="1"/>
  <c r="K28" i="8"/>
  <c r="M28" i="8" s="1"/>
  <c r="K29" i="8"/>
  <c r="K7" i="8"/>
  <c r="M7" i="8" s="1"/>
  <c r="K10" i="2"/>
  <c r="M10" i="2" s="1"/>
  <c r="K11" i="2"/>
  <c r="M11" i="2" s="1"/>
  <c r="K12" i="2"/>
  <c r="M12" i="2" s="1"/>
  <c r="K13" i="2"/>
  <c r="M13" i="2" s="1"/>
  <c r="K14" i="2"/>
  <c r="M14" i="2" s="1"/>
  <c r="K15" i="2"/>
  <c r="K18" i="2"/>
  <c r="M18" i="2" s="1"/>
  <c r="K19" i="2"/>
  <c r="M19" i="2" s="1"/>
  <c r="K20" i="2"/>
  <c r="M20" i="2" s="1"/>
  <c r="K6" i="2"/>
  <c r="M6" i="2" s="1"/>
  <c r="K7" i="2"/>
  <c r="M7" i="2" s="1"/>
  <c r="K5" i="2"/>
  <c r="M5" i="2" s="1"/>
  <c r="K6" i="8"/>
  <c r="M6" i="8" s="1"/>
  <c r="K5" i="8"/>
  <c r="C5" i="8" s="1"/>
  <c r="E15" i="14" l="1"/>
  <c r="D14" i="22" s="1"/>
  <c r="F28" i="8"/>
  <c r="C5" i="14"/>
  <c r="B4" i="22" s="1"/>
  <c r="C6" i="14"/>
  <c r="B5" i="22" s="1"/>
  <c r="B7" i="14"/>
  <c r="G7" i="14"/>
  <c r="F6" i="22" s="1"/>
  <c r="E5" i="14"/>
  <c r="D4" i="22" s="1"/>
  <c r="E6" i="14"/>
  <c r="D5" i="22" s="1"/>
  <c r="G5" i="14"/>
  <c r="F4" i="22" s="1"/>
  <c r="G6" i="14"/>
  <c r="F5" i="22" s="1"/>
  <c r="E7" i="14"/>
  <c r="D6" i="22" s="1"/>
  <c r="E10" i="14"/>
  <c r="D9" i="22" s="1"/>
  <c r="D5" i="14"/>
  <c r="C4" i="22" s="1"/>
  <c r="H5" i="14"/>
  <c r="G4" i="22" s="1"/>
  <c r="D6" i="14"/>
  <c r="C5" i="22" s="1"/>
  <c r="H6" i="14"/>
  <c r="G5" i="22" s="1"/>
  <c r="D7" i="14"/>
  <c r="C6" i="22" s="1"/>
  <c r="B10" i="14"/>
  <c r="F10" i="14"/>
  <c r="E9" i="22" s="1"/>
  <c r="B11" i="14"/>
  <c r="F11" i="14"/>
  <c r="E10" i="22" s="1"/>
  <c r="B12" i="14"/>
  <c r="F12" i="14"/>
  <c r="E11" i="22" s="1"/>
  <c r="B13" i="14"/>
  <c r="F13" i="14"/>
  <c r="E12" i="22" s="1"/>
  <c r="B14" i="14"/>
  <c r="F14" i="14"/>
  <c r="E13" i="22" s="1"/>
  <c r="B15" i="14"/>
  <c r="F15" i="14"/>
  <c r="E14" i="22" s="1"/>
  <c r="B18" i="14"/>
  <c r="F18" i="14"/>
  <c r="E17" i="22" s="1"/>
  <c r="B19" i="14"/>
  <c r="F19" i="14"/>
  <c r="E18" i="22" s="1"/>
  <c r="B20" i="14"/>
  <c r="F20" i="14"/>
  <c r="E19" i="22" s="1"/>
  <c r="E18" i="14"/>
  <c r="D17" i="22" s="1"/>
  <c r="C10" i="14"/>
  <c r="B9" i="22" s="1"/>
  <c r="G10" i="14"/>
  <c r="F9" i="22" s="1"/>
  <c r="C11" i="14"/>
  <c r="B10" i="22" s="1"/>
  <c r="G11" i="14"/>
  <c r="F10" i="22" s="1"/>
  <c r="C12" i="14"/>
  <c r="B11" i="22" s="1"/>
  <c r="G12" i="14"/>
  <c r="F11" i="22" s="1"/>
  <c r="C13" i="14"/>
  <c r="B12" i="22" s="1"/>
  <c r="G13" i="14"/>
  <c r="F12" i="22" s="1"/>
  <c r="C14" i="14"/>
  <c r="B13" i="22" s="1"/>
  <c r="G14" i="14"/>
  <c r="F13" i="22" s="1"/>
  <c r="C15" i="14"/>
  <c r="B14" i="22" s="1"/>
  <c r="G15" i="14"/>
  <c r="F14" i="22" s="1"/>
  <c r="C18" i="14"/>
  <c r="B17" i="22" s="1"/>
  <c r="G18" i="14"/>
  <c r="F17" i="22" s="1"/>
  <c r="C19" i="14"/>
  <c r="B18" i="22" s="1"/>
  <c r="G19" i="14"/>
  <c r="F18" i="22" s="1"/>
  <c r="C20" i="14"/>
  <c r="B19" i="22" s="1"/>
  <c r="G20" i="14"/>
  <c r="F19" i="22" s="1"/>
  <c r="E11" i="14"/>
  <c r="D10" i="22" s="1"/>
  <c r="E12" i="14"/>
  <c r="D11" i="22" s="1"/>
  <c r="E13" i="14"/>
  <c r="D12" i="22" s="1"/>
  <c r="E14" i="14"/>
  <c r="D13" i="22" s="1"/>
  <c r="E19" i="14"/>
  <c r="D18" i="22" s="1"/>
  <c r="E20" i="14"/>
  <c r="D19" i="22" s="1"/>
  <c r="B5" i="14"/>
  <c r="B6" i="14"/>
  <c r="D10" i="14"/>
  <c r="C9" i="22" s="1"/>
  <c r="D11" i="14"/>
  <c r="C10" i="22" s="1"/>
  <c r="D12" i="14"/>
  <c r="C11" i="22" s="1"/>
  <c r="D13" i="14"/>
  <c r="C12" i="22" s="1"/>
  <c r="D14" i="14"/>
  <c r="C13" i="22" s="1"/>
  <c r="D15" i="14"/>
  <c r="C14" i="22" s="1"/>
  <c r="D18" i="14"/>
  <c r="C17" i="22" s="1"/>
  <c r="D19" i="14"/>
  <c r="C18" i="22" s="1"/>
  <c r="D20" i="14"/>
  <c r="C19" i="22" s="1"/>
  <c r="L10" i="2"/>
  <c r="L20" i="2"/>
  <c r="C28" i="8"/>
  <c r="B28" i="8" s="1"/>
  <c r="G28" i="8"/>
  <c r="D28" i="8"/>
  <c r="H28" i="8"/>
  <c r="E28" i="8"/>
  <c r="J28" i="8"/>
  <c r="I28" i="8"/>
  <c r="L12" i="2"/>
  <c r="L14" i="2"/>
  <c r="L7" i="2"/>
  <c r="L18" i="2"/>
  <c r="L5" i="2"/>
  <c r="L11" i="2"/>
  <c r="L13" i="2"/>
  <c r="L10" i="8"/>
  <c r="L19" i="2"/>
  <c r="L6" i="2"/>
  <c r="L12" i="8"/>
  <c r="C21" i="8"/>
  <c r="C21" i="2" s="1"/>
  <c r="J21" i="8"/>
  <c r="J21" i="2" s="1"/>
  <c r="F21" i="8"/>
  <c r="F21" i="2" s="1"/>
  <c r="L11" i="8"/>
  <c r="M19" i="8"/>
  <c r="I21" i="8"/>
  <c r="I21" i="2" s="1"/>
  <c r="E21" i="8"/>
  <c r="E21" i="2" s="1"/>
  <c r="G21" i="8"/>
  <c r="G21" i="2" s="1"/>
  <c r="H21" i="8"/>
  <c r="H21" i="2" s="1"/>
  <c r="L20" i="8"/>
  <c r="L18" i="8"/>
  <c r="M14" i="8"/>
  <c r="L13" i="8"/>
  <c r="L7" i="8"/>
  <c r="L6" i="8"/>
  <c r="L5" i="8"/>
  <c r="M5" i="8"/>
  <c r="G5" i="8"/>
  <c r="I5" i="8"/>
  <c r="J5" i="8"/>
  <c r="D5" i="8"/>
  <c r="G6" i="12"/>
  <c r="G6" i="5" s="1"/>
  <c r="E7" i="12"/>
  <c r="E7" i="5" s="1"/>
  <c r="C14" i="18"/>
  <c r="B13" i="19" s="1"/>
  <c r="G14" i="20"/>
  <c r="F13" i="21" s="1"/>
  <c r="G14" i="12"/>
  <c r="G14" i="5" s="1"/>
  <c r="F14" i="10"/>
  <c r="F14" i="4" s="1"/>
  <c r="G14" i="16"/>
  <c r="G14" i="17" s="1"/>
  <c r="G14" i="11"/>
  <c r="G14" i="3" s="1"/>
  <c r="E14" i="9"/>
  <c r="E13" i="1" s="1"/>
  <c r="D14" i="8"/>
  <c r="D14" i="2" s="1"/>
  <c r="F20" i="20"/>
  <c r="E19" i="21" s="1"/>
  <c r="F19" i="20"/>
  <c r="E18" i="21" s="1"/>
  <c r="F18" i="20"/>
  <c r="E17" i="21" s="1"/>
  <c r="F15" i="20"/>
  <c r="E14" i="21" s="1"/>
  <c r="F13" i="20"/>
  <c r="E12" i="21" s="1"/>
  <c r="F12" i="20"/>
  <c r="E11" i="21" s="1"/>
  <c r="F11" i="20"/>
  <c r="E10" i="21" s="1"/>
  <c r="F10" i="20"/>
  <c r="E9" i="21" s="1"/>
  <c r="F7" i="20"/>
  <c r="E6" i="21" s="1"/>
  <c r="F6" i="20"/>
  <c r="E5" i="21" s="1"/>
  <c r="F5" i="20"/>
  <c r="E4" i="21" s="1"/>
  <c r="B20" i="18"/>
  <c r="B19" i="18"/>
  <c r="B18" i="18"/>
  <c r="B15" i="18"/>
  <c r="B13" i="18"/>
  <c r="B12" i="18"/>
  <c r="B11" i="18"/>
  <c r="B10" i="18"/>
  <c r="B7" i="18"/>
  <c r="B6" i="18"/>
  <c r="B5" i="18"/>
  <c r="J20" i="8"/>
  <c r="J20" i="2" s="1"/>
  <c r="E15" i="10"/>
  <c r="E15" i="4" s="1"/>
  <c r="F15" i="16"/>
  <c r="F15" i="17" s="1"/>
  <c r="D15" i="11"/>
  <c r="D15" i="3" s="1"/>
  <c r="C15" i="9"/>
  <c r="F15" i="8"/>
  <c r="F15" i="2" s="1"/>
  <c r="H20" i="16"/>
  <c r="H20" i="17" s="1"/>
  <c r="H19" i="16"/>
  <c r="H19" i="17" s="1"/>
  <c r="H18" i="16"/>
  <c r="H18" i="17" s="1"/>
  <c r="H13" i="16"/>
  <c r="H13" i="17" s="1"/>
  <c r="H12" i="16"/>
  <c r="H12" i="17" s="1"/>
  <c r="H11" i="16"/>
  <c r="H11" i="17" s="1"/>
  <c r="H10" i="16"/>
  <c r="H10" i="17" s="1"/>
  <c r="H7" i="16"/>
  <c r="H7" i="17" s="1"/>
  <c r="H6" i="16"/>
  <c r="H6" i="17" s="1"/>
  <c r="H5" i="16"/>
  <c r="H5" i="17" s="1"/>
  <c r="F19" i="12"/>
  <c r="F18" i="12"/>
  <c r="F17" i="12"/>
  <c r="F11" i="12"/>
  <c r="F12" i="12"/>
  <c r="F13" i="12"/>
  <c r="F10" i="12"/>
  <c r="F5" i="12"/>
  <c r="G20" i="11"/>
  <c r="G19" i="11"/>
  <c r="G18" i="11"/>
  <c r="G11" i="11"/>
  <c r="G12" i="11"/>
  <c r="G13" i="11"/>
  <c r="G6" i="11"/>
  <c r="G7" i="11"/>
  <c r="G5" i="11"/>
  <c r="F20" i="10"/>
  <c r="F19" i="10"/>
  <c r="F18" i="10"/>
  <c r="F11" i="10"/>
  <c r="F12" i="10"/>
  <c r="F13" i="10"/>
  <c r="F10" i="10"/>
  <c r="F6" i="10"/>
  <c r="F7" i="10"/>
  <c r="F5" i="10"/>
  <c r="H20" i="9"/>
  <c r="H19" i="1" s="1"/>
  <c r="H19" i="9"/>
  <c r="H18" i="1" s="1"/>
  <c r="H18" i="9"/>
  <c r="H17" i="1" s="1"/>
  <c r="H11" i="9"/>
  <c r="H10" i="1" s="1"/>
  <c r="H12" i="9"/>
  <c r="H11" i="1" s="1"/>
  <c r="H13" i="9"/>
  <c r="H12" i="1" s="1"/>
  <c r="H10" i="9"/>
  <c r="H9" i="1" s="1"/>
  <c r="H6" i="9"/>
  <c r="H5" i="1" s="1"/>
  <c r="H7" i="9"/>
  <c r="H6" i="1" s="1"/>
  <c r="H5" i="9"/>
  <c r="H4" i="1" s="1"/>
  <c r="I19" i="8"/>
  <c r="I22" i="8"/>
  <c r="I22" i="2" s="1"/>
  <c r="I18" i="8"/>
  <c r="I11" i="8"/>
  <c r="I12" i="8"/>
  <c r="I13" i="8"/>
  <c r="I10" i="8"/>
  <c r="I6" i="8"/>
  <c r="I7" i="8"/>
  <c r="G30" i="13"/>
  <c r="G26" i="13"/>
  <c r="G23" i="13"/>
  <c r="G20" i="13"/>
  <c r="G19" i="13"/>
  <c r="G14" i="13"/>
  <c r="G13" i="13"/>
  <c r="G12" i="13"/>
  <c r="G11" i="13"/>
  <c r="G8" i="13"/>
  <c r="G7" i="13"/>
  <c r="B14" i="16" l="1"/>
  <c r="B14" i="17" s="1"/>
  <c r="C14" i="8"/>
  <c r="C14" i="2" s="1"/>
  <c r="F14" i="16"/>
  <c r="F14" i="17" s="1"/>
  <c r="D14" i="16"/>
  <c r="D14" i="17" s="1"/>
  <c r="D14" i="20"/>
  <c r="C13" i="21" s="1"/>
  <c r="H15" i="20"/>
  <c r="G14" i="21" s="1"/>
  <c r="F7" i="12"/>
  <c r="F7" i="5" s="1"/>
  <c r="E14" i="20"/>
  <c r="D13" i="21" s="1"/>
  <c r="H14" i="20"/>
  <c r="G13" i="21" s="1"/>
  <c r="H14" i="16"/>
  <c r="H14" i="17" s="1"/>
  <c r="B14" i="20"/>
  <c r="F14" i="20"/>
  <c r="E13" i="21" s="1"/>
  <c r="C14" i="20"/>
  <c r="B13" i="21" s="1"/>
  <c r="C7" i="12"/>
  <c r="C7" i="5" s="1"/>
  <c r="D14" i="9"/>
  <c r="D13" i="1" s="1"/>
  <c r="H14" i="9"/>
  <c r="H13" i="1" s="1"/>
  <c r="C13" i="9"/>
  <c r="B14" i="9"/>
  <c r="B13" i="1" s="1"/>
  <c r="G14" i="9"/>
  <c r="G13" i="1" s="1"/>
  <c r="B14" i="11"/>
  <c r="B14" i="3" s="1"/>
  <c r="D14" i="11"/>
  <c r="D14" i="3" s="1"/>
  <c r="F14" i="11"/>
  <c r="F14" i="3" s="1"/>
  <c r="H14" i="11"/>
  <c r="H14" i="3" s="1"/>
  <c r="C14" i="11"/>
  <c r="C14" i="3" s="1"/>
  <c r="E14" i="11"/>
  <c r="E14" i="3" s="1"/>
  <c r="C14" i="16"/>
  <c r="C14" i="17" s="1"/>
  <c r="E14" i="16"/>
  <c r="E14" i="17" s="1"/>
  <c r="C14" i="10"/>
  <c r="C14" i="4" s="1"/>
  <c r="E14" i="10"/>
  <c r="E14" i="4" s="1"/>
  <c r="G14" i="10"/>
  <c r="G14" i="4" s="1"/>
  <c r="B14" i="10"/>
  <c r="B14" i="4" s="1"/>
  <c r="D14" i="10"/>
  <c r="D14" i="4" s="1"/>
  <c r="G14" i="18"/>
  <c r="F13" i="19" s="1"/>
  <c r="E14" i="18"/>
  <c r="D13" i="19" s="1"/>
  <c r="B14" i="18"/>
  <c r="H14" i="18"/>
  <c r="G13" i="19" s="1"/>
  <c r="F14" i="18"/>
  <c r="E13" i="19" s="1"/>
  <c r="D14" i="18"/>
  <c r="C13" i="19" s="1"/>
  <c r="D6" i="12"/>
  <c r="D6" i="5" s="1"/>
  <c r="E6" i="12"/>
  <c r="E6" i="5" s="1"/>
  <c r="D7" i="12"/>
  <c r="D7" i="5" s="1"/>
  <c r="B6" i="12"/>
  <c r="B6" i="5" s="1"/>
  <c r="B7" i="12"/>
  <c r="B7" i="5" s="1"/>
  <c r="G7" i="12"/>
  <c r="G7" i="5" s="1"/>
  <c r="F6" i="12"/>
  <c r="F6" i="5" s="1"/>
  <c r="C6" i="12"/>
  <c r="C6" i="5" s="1"/>
  <c r="F14" i="12"/>
  <c r="F14" i="5" s="1"/>
  <c r="E14" i="12"/>
  <c r="E14" i="5" s="1"/>
  <c r="D14" i="12"/>
  <c r="D14" i="5" s="1"/>
  <c r="C14" i="12"/>
  <c r="C14" i="5" s="1"/>
  <c r="B14" i="12"/>
  <c r="B14" i="5" s="1"/>
  <c r="C14" i="9"/>
  <c r="C13" i="1" s="1"/>
  <c r="F14" i="9"/>
  <c r="F13" i="1" s="1"/>
  <c r="C18" i="20"/>
  <c r="B17" i="21" s="1"/>
  <c r="H14" i="8"/>
  <c r="H14" i="2" s="1"/>
  <c r="G14" i="8"/>
  <c r="G14" i="2" s="1"/>
  <c r="I14" i="8"/>
  <c r="I14" i="2" s="1"/>
  <c r="F14" i="8"/>
  <c r="F14" i="2" s="1"/>
  <c r="E14" i="8"/>
  <c r="E14" i="2" s="1"/>
  <c r="J14" i="8"/>
  <c r="J14" i="2" s="1"/>
  <c r="E18" i="20"/>
  <c r="D17" i="21" s="1"/>
  <c r="D18" i="20"/>
  <c r="C17" i="21" s="1"/>
  <c r="B18" i="20"/>
  <c r="D5" i="20"/>
  <c r="C4" i="21" s="1"/>
  <c r="D20" i="20"/>
  <c r="C19" i="21" s="1"/>
  <c r="B15" i="20"/>
  <c r="D13" i="20"/>
  <c r="C12" i="21" s="1"/>
  <c r="C13" i="20"/>
  <c r="B12" i="21" s="1"/>
  <c r="C5" i="20"/>
  <c r="B4" i="21" s="1"/>
  <c r="C20" i="20"/>
  <c r="B19" i="21" s="1"/>
  <c r="B13" i="20"/>
  <c r="B5" i="20"/>
  <c r="D15" i="20"/>
  <c r="C14" i="21" s="1"/>
  <c r="B20" i="20"/>
  <c r="E5" i="20"/>
  <c r="D4" i="21" s="1"/>
  <c r="C15" i="20"/>
  <c r="B14" i="21" s="1"/>
  <c r="E20" i="20"/>
  <c r="D19" i="21" s="1"/>
  <c r="D20" i="16"/>
  <c r="D20" i="17" s="1"/>
  <c r="D19" i="20"/>
  <c r="C18" i="21" s="1"/>
  <c r="C19" i="20"/>
  <c r="B18" i="21" s="1"/>
  <c r="E19" i="20"/>
  <c r="D18" i="21" s="1"/>
  <c r="B19" i="20"/>
  <c r="E15" i="20"/>
  <c r="D14" i="21" s="1"/>
  <c r="E13" i="20"/>
  <c r="D12" i="21" s="1"/>
  <c r="E12" i="20"/>
  <c r="D11" i="21" s="1"/>
  <c r="D12" i="20"/>
  <c r="C11" i="21" s="1"/>
  <c r="C12" i="20"/>
  <c r="B11" i="21" s="1"/>
  <c r="B12" i="20"/>
  <c r="E11" i="20"/>
  <c r="D10" i="21" s="1"/>
  <c r="D11" i="20"/>
  <c r="C10" i="21" s="1"/>
  <c r="C11" i="20"/>
  <c r="B10" i="21" s="1"/>
  <c r="B11" i="20"/>
  <c r="E10" i="20"/>
  <c r="D9" i="21" s="1"/>
  <c r="C10" i="20"/>
  <c r="B9" i="21" s="1"/>
  <c r="D10" i="20"/>
  <c r="C9" i="21" s="1"/>
  <c r="B10" i="20"/>
  <c r="E7" i="20"/>
  <c r="D6" i="21" s="1"/>
  <c r="D7" i="20"/>
  <c r="C6" i="21" s="1"/>
  <c r="C7" i="20"/>
  <c r="B6" i="21" s="1"/>
  <c r="B7" i="20"/>
  <c r="E6" i="20"/>
  <c r="D5" i="21" s="1"/>
  <c r="D6" i="20"/>
  <c r="C5" i="21" s="1"/>
  <c r="C6" i="20"/>
  <c r="B5" i="21" s="1"/>
  <c r="B6" i="20"/>
  <c r="H19" i="20"/>
  <c r="G18" i="21" s="1"/>
  <c r="H5" i="20"/>
  <c r="G4" i="21" s="1"/>
  <c r="H6" i="20"/>
  <c r="G5" i="21" s="1"/>
  <c r="H7" i="20"/>
  <c r="G6" i="21" s="1"/>
  <c r="H10" i="20"/>
  <c r="G9" i="21" s="1"/>
  <c r="H11" i="20"/>
  <c r="G10" i="21" s="1"/>
  <c r="H12" i="20"/>
  <c r="G11" i="21" s="1"/>
  <c r="H13" i="20"/>
  <c r="G12" i="21" s="1"/>
  <c r="H18" i="20"/>
  <c r="G17" i="21" s="1"/>
  <c r="H20" i="20"/>
  <c r="G19" i="21" s="1"/>
  <c r="G5" i="20"/>
  <c r="F4" i="21" s="1"/>
  <c r="G6" i="20"/>
  <c r="F5" i="21" s="1"/>
  <c r="G7" i="20"/>
  <c r="F6" i="21" s="1"/>
  <c r="G10" i="20"/>
  <c r="F9" i="21" s="1"/>
  <c r="G11" i="20"/>
  <c r="F10" i="21" s="1"/>
  <c r="G12" i="20"/>
  <c r="F11" i="21" s="1"/>
  <c r="G13" i="20"/>
  <c r="F12" i="21" s="1"/>
  <c r="G15" i="20"/>
  <c r="F14" i="21" s="1"/>
  <c r="G18" i="20"/>
  <c r="F17" i="21" s="1"/>
  <c r="G19" i="20"/>
  <c r="F18" i="21" s="1"/>
  <c r="G20" i="20"/>
  <c r="F19" i="21" s="1"/>
  <c r="E12" i="18"/>
  <c r="D11" i="19" s="1"/>
  <c r="H5" i="18"/>
  <c r="G4" i="19" s="1"/>
  <c r="H7" i="18"/>
  <c r="G6" i="19" s="1"/>
  <c r="H10" i="18"/>
  <c r="G9" i="19" s="1"/>
  <c r="H12" i="18"/>
  <c r="G11" i="19" s="1"/>
  <c r="H13" i="18"/>
  <c r="G12" i="19" s="1"/>
  <c r="H15" i="18"/>
  <c r="G14" i="19" s="1"/>
  <c r="H18" i="18"/>
  <c r="G17" i="19" s="1"/>
  <c r="H20" i="18"/>
  <c r="G19" i="19" s="1"/>
  <c r="G5" i="18"/>
  <c r="F4" i="19" s="1"/>
  <c r="G6" i="18"/>
  <c r="F5" i="19" s="1"/>
  <c r="G7" i="18"/>
  <c r="F6" i="19" s="1"/>
  <c r="G10" i="18"/>
  <c r="F9" i="19" s="1"/>
  <c r="G11" i="18"/>
  <c r="F10" i="19" s="1"/>
  <c r="G12" i="18"/>
  <c r="F11" i="19" s="1"/>
  <c r="G13" i="18"/>
  <c r="F12" i="19" s="1"/>
  <c r="G15" i="18"/>
  <c r="F14" i="19" s="1"/>
  <c r="G18" i="18"/>
  <c r="F17" i="19" s="1"/>
  <c r="G19" i="18"/>
  <c r="F18" i="19" s="1"/>
  <c r="G20" i="18"/>
  <c r="F19" i="19" s="1"/>
  <c r="F5" i="18"/>
  <c r="E4" i="19" s="1"/>
  <c r="F6" i="18"/>
  <c r="E5" i="19" s="1"/>
  <c r="F7" i="18"/>
  <c r="E6" i="19" s="1"/>
  <c r="F10" i="18"/>
  <c r="E9" i="19" s="1"/>
  <c r="F11" i="18"/>
  <c r="E10" i="19" s="1"/>
  <c r="F12" i="18"/>
  <c r="E11" i="19" s="1"/>
  <c r="F13" i="18"/>
  <c r="E12" i="19" s="1"/>
  <c r="F15" i="18"/>
  <c r="E14" i="19" s="1"/>
  <c r="F18" i="18"/>
  <c r="E17" i="19" s="1"/>
  <c r="F19" i="18"/>
  <c r="E18" i="19" s="1"/>
  <c r="F20" i="18"/>
  <c r="E19" i="19" s="1"/>
  <c r="E5" i="18"/>
  <c r="D4" i="19" s="1"/>
  <c r="E6" i="18"/>
  <c r="D5" i="19" s="1"/>
  <c r="E7" i="18"/>
  <c r="D6" i="19" s="1"/>
  <c r="E10" i="18"/>
  <c r="D9" i="19" s="1"/>
  <c r="E11" i="18"/>
  <c r="D10" i="19" s="1"/>
  <c r="E13" i="18"/>
  <c r="D12" i="19" s="1"/>
  <c r="E15" i="18"/>
  <c r="D14" i="19" s="1"/>
  <c r="E18" i="18"/>
  <c r="D17" i="19" s="1"/>
  <c r="E19" i="18"/>
  <c r="D18" i="19" s="1"/>
  <c r="E20" i="18"/>
  <c r="D19" i="19" s="1"/>
  <c r="D5" i="18"/>
  <c r="C4" i="19" s="1"/>
  <c r="D6" i="18"/>
  <c r="C5" i="19" s="1"/>
  <c r="D7" i="18"/>
  <c r="C6" i="19" s="1"/>
  <c r="D10" i="18"/>
  <c r="C9" i="19" s="1"/>
  <c r="D11" i="18"/>
  <c r="C10" i="19" s="1"/>
  <c r="D12" i="18"/>
  <c r="C11" i="19" s="1"/>
  <c r="D13" i="18"/>
  <c r="C12" i="19" s="1"/>
  <c r="D15" i="18"/>
  <c r="C14" i="19" s="1"/>
  <c r="D18" i="18"/>
  <c r="C17" i="19" s="1"/>
  <c r="D19" i="18"/>
  <c r="C18" i="19" s="1"/>
  <c r="D20" i="18"/>
  <c r="C19" i="19" s="1"/>
  <c r="H6" i="18"/>
  <c r="G5" i="19" s="1"/>
  <c r="H11" i="18"/>
  <c r="G10" i="19" s="1"/>
  <c r="H19" i="18"/>
  <c r="G18" i="19" s="1"/>
  <c r="C5" i="18"/>
  <c r="B4" i="19" s="1"/>
  <c r="C6" i="18"/>
  <c r="B5" i="19" s="1"/>
  <c r="C7" i="18"/>
  <c r="B6" i="19" s="1"/>
  <c r="C10" i="18"/>
  <c r="B9" i="19" s="1"/>
  <c r="C11" i="18"/>
  <c r="B10" i="19" s="1"/>
  <c r="C12" i="18"/>
  <c r="B11" i="19" s="1"/>
  <c r="C13" i="18"/>
  <c r="B12" i="19" s="1"/>
  <c r="C15" i="18"/>
  <c r="B14" i="19" s="1"/>
  <c r="C18" i="18"/>
  <c r="B17" i="19" s="1"/>
  <c r="C19" i="18"/>
  <c r="B18" i="19" s="1"/>
  <c r="C20" i="18"/>
  <c r="B19" i="19" s="1"/>
  <c r="G22" i="8"/>
  <c r="G22" i="2" s="1"/>
  <c r="F20" i="8"/>
  <c r="F20" i="2" s="1"/>
  <c r="I20" i="8"/>
  <c r="I20" i="2" s="1"/>
  <c r="H20" i="8"/>
  <c r="H20" i="2" s="1"/>
  <c r="E20" i="8"/>
  <c r="E20" i="2" s="1"/>
  <c r="G20" i="8"/>
  <c r="G20" i="2" s="1"/>
  <c r="D20" i="8"/>
  <c r="D20" i="2" s="1"/>
  <c r="C20" i="8"/>
  <c r="C20" i="2" s="1"/>
  <c r="G11" i="9"/>
  <c r="G13" i="16"/>
  <c r="G13" i="17" s="1"/>
  <c r="G10" i="9"/>
  <c r="G12" i="16"/>
  <c r="G12" i="17" s="1"/>
  <c r="G7" i="9"/>
  <c r="G20" i="9"/>
  <c r="G15" i="11"/>
  <c r="G15" i="3" s="1"/>
  <c r="G11" i="16"/>
  <c r="G11" i="17" s="1"/>
  <c r="B15" i="16"/>
  <c r="B15" i="17" s="1"/>
  <c r="G6" i="9"/>
  <c r="G19" i="9"/>
  <c r="G10" i="16"/>
  <c r="G10" i="17" s="1"/>
  <c r="G5" i="9"/>
  <c r="G18" i="9"/>
  <c r="G7" i="16"/>
  <c r="G7" i="17" s="1"/>
  <c r="G20" i="16"/>
  <c r="G20" i="17" s="1"/>
  <c r="F15" i="10"/>
  <c r="F15" i="4" s="1"/>
  <c r="I15" i="8"/>
  <c r="I15" i="2" s="1"/>
  <c r="G15" i="9"/>
  <c r="G14" i="1" s="1"/>
  <c r="G6" i="16"/>
  <c r="G6" i="17" s="1"/>
  <c r="G19" i="16"/>
  <c r="G19" i="17" s="1"/>
  <c r="F15" i="9"/>
  <c r="F14" i="1" s="1"/>
  <c r="G13" i="9"/>
  <c r="G10" i="11"/>
  <c r="G10" i="3" s="1"/>
  <c r="G5" i="16"/>
  <c r="G5" i="17" s="1"/>
  <c r="G18" i="16"/>
  <c r="G18" i="17" s="1"/>
  <c r="B15" i="9"/>
  <c r="B14" i="1" s="1"/>
  <c r="G12" i="9"/>
  <c r="G15" i="16"/>
  <c r="G15" i="17" s="1"/>
  <c r="D15" i="8"/>
  <c r="D15" i="2" s="1"/>
  <c r="E15" i="8"/>
  <c r="E15" i="2" s="1"/>
  <c r="E7" i="16"/>
  <c r="E7" i="17" s="1"/>
  <c r="C14" i="1"/>
  <c r="E15" i="16"/>
  <c r="E15" i="17" s="1"/>
  <c r="D15" i="10"/>
  <c r="D15" i="4" s="1"/>
  <c r="E15" i="9"/>
  <c r="E14" i="1" s="1"/>
  <c r="D15" i="16"/>
  <c r="D15" i="17" s="1"/>
  <c r="C15" i="10"/>
  <c r="C15" i="4" s="1"/>
  <c r="D15" i="9"/>
  <c r="D14" i="1" s="1"/>
  <c r="C15" i="16"/>
  <c r="C15" i="17" s="1"/>
  <c r="B15" i="10"/>
  <c r="B15" i="4" s="1"/>
  <c r="H15" i="16"/>
  <c r="H15" i="17" s="1"/>
  <c r="G15" i="10"/>
  <c r="G15" i="4" s="1"/>
  <c r="C15" i="8"/>
  <c r="C15" i="2" s="1"/>
  <c r="H15" i="9"/>
  <c r="H14" i="1" s="1"/>
  <c r="C15" i="11"/>
  <c r="C15" i="3" s="1"/>
  <c r="B15" i="11"/>
  <c r="B15" i="3" s="1"/>
  <c r="H15" i="11"/>
  <c r="H15" i="3" s="1"/>
  <c r="F15" i="11"/>
  <c r="F15" i="3" s="1"/>
  <c r="E15" i="11"/>
  <c r="E15" i="3" s="1"/>
  <c r="J15" i="8"/>
  <c r="J15" i="2" s="1"/>
  <c r="H15" i="8"/>
  <c r="H15" i="2" s="1"/>
  <c r="G15" i="8"/>
  <c r="G15" i="2" s="1"/>
  <c r="E11" i="16"/>
  <c r="E11" i="17" s="1"/>
  <c r="E5" i="16"/>
  <c r="E5" i="17" s="1"/>
  <c r="E13" i="16"/>
  <c r="E13" i="17" s="1"/>
  <c r="C5" i="16"/>
  <c r="C5" i="17" s="1"/>
  <c r="C7" i="16"/>
  <c r="C7" i="17" s="1"/>
  <c r="C11" i="16"/>
  <c r="C11" i="17" s="1"/>
  <c r="C13" i="16"/>
  <c r="C13" i="17" s="1"/>
  <c r="E19" i="16"/>
  <c r="E19" i="17" s="1"/>
  <c r="E18" i="16"/>
  <c r="E18" i="17" s="1"/>
  <c r="E6" i="16"/>
  <c r="E6" i="17" s="1"/>
  <c r="E10" i="16"/>
  <c r="E10" i="17" s="1"/>
  <c r="E12" i="16"/>
  <c r="E12" i="17" s="1"/>
  <c r="E20" i="16"/>
  <c r="E20" i="17" s="1"/>
  <c r="C6" i="16"/>
  <c r="C6" i="17" s="1"/>
  <c r="C10" i="16"/>
  <c r="C10" i="17" s="1"/>
  <c r="C12" i="16"/>
  <c r="C12" i="17" s="1"/>
  <c r="C20" i="16"/>
  <c r="C20" i="17" s="1"/>
  <c r="C18" i="16"/>
  <c r="C18" i="17" s="1"/>
  <c r="C19" i="16"/>
  <c r="C19" i="17" s="1"/>
  <c r="B5" i="16"/>
  <c r="B5" i="17" s="1"/>
  <c r="D5" i="16"/>
  <c r="D5" i="17" s="1"/>
  <c r="F5" i="16"/>
  <c r="F5" i="17" s="1"/>
  <c r="B6" i="16"/>
  <c r="B6" i="17" s="1"/>
  <c r="D6" i="16"/>
  <c r="D6" i="17" s="1"/>
  <c r="F6" i="16"/>
  <c r="F6" i="17" s="1"/>
  <c r="B7" i="16"/>
  <c r="B7" i="17" s="1"/>
  <c r="D7" i="16"/>
  <c r="D7" i="17" s="1"/>
  <c r="F7" i="16"/>
  <c r="F7" i="17" s="1"/>
  <c r="B10" i="16"/>
  <c r="B10" i="17" s="1"/>
  <c r="D10" i="16"/>
  <c r="D10" i="17" s="1"/>
  <c r="F10" i="16"/>
  <c r="F10" i="17" s="1"/>
  <c r="B11" i="16"/>
  <c r="B11" i="17" s="1"/>
  <c r="D11" i="16"/>
  <c r="D11" i="17" s="1"/>
  <c r="F11" i="16"/>
  <c r="F11" i="17" s="1"/>
  <c r="B12" i="16"/>
  <c r="B12" i="17" s="1"/>
  <c r="D12" i="16"/>
  <c r="D12" i="17" s="1"/>
  <c r="F12" i="16"/>
  <c r="F12" i="17" s="1"/>
  <c r="B13" i="16"/>
  <c r="B13" i="17" s="1"/>
  <c r="D13" i="16"/>
  <c r="D13" i="17" s="1"/>
  <c r="F13" i="16"/>
  <c r="F13" i="17" s="1"/>
  <c r="B18" i="16"/>
  <c r="B18" i="17" s="1"/>
  <c r="D18" i="16"/>
  <c r="D18" i="17" s="1"/>
  <c r="F18" i="16"/>
  <c r="F18" i="17" s="1"/>
  <c r="B19" i="16"/>
  <c r="B19" i="17" s="1"/>
  <c r="D19" i="16"/>
  <c r="D19" i="17" s="1"/>
  <c r="F19" i="16"/>
  <c r="F19" i="17" s="1"/>
  <c r="B20" i="16"/>
  <c r="B20" i="17" s="1"/>
  <c r="F20" i="16"/>
  <c r="F20" i="17" s="1"/>
  <c r="J26" i="8"/>
  <c r="J26" i="2" s="1"/>
  <c r="H19" i="8"/>
  <c r="H19" i="2" s="1"/>
  <c r="C10" i="11"/>
  <c r="C10" i="3" s="1"/>
  <c r="B10" i="11"/>
  <c r="B10" i="3" s="1"/>
  <c r="J10" i="8" l="1"/>
  <c r="J10" i="2" s="1"/>
  <c r="J29" i="8"/>
  <c r="J29" i="2" s="1"/>
  <c r="J27" i="8"/>
  <c r="J27" i="2" s="1"/>
  <c r="J18" i="8"/>
  <c r="J18" i="2" s="1"/>
  <c r="J7" i="8"/>
  <c r="J7" i="2" s="1"/>
  <c r="H26" i="8"/>
  <c r="H26" i="2" s="1"/>
  <c r="I19" i="2"/>
  <c r="J19" i="8"/>
  <c r="J19" i="2" s="1"/>
  <c r="C6" i="8"/>
  <c r="C6" i="2" s="1"/>
  <c r="D10" i="12"/>
  <c r="D10" i="5" s="1"/>
  <c r="C29" i="8"/>
  <c r="I29" i="8" s="1"/>
  <c r="C27" i="8"/>
  <c r="C26" i="8"/>
  <c r="C19" i="8"/>
  <c r="C18" i="8"/>
  <c r="C11" i="8"/>
  <c r="C10" i="8"/>
  <c r="G7" i="8"/>
  <c r="G7" i="2" s="1"/>
  <c r="E7" i="8"/>
  <c r="E7" i="2" s="1"/>
  <c r="H6" i="8"/>
  <c r="H6" i="2" s="1"/>
  <c r="F6" i="8"/>
  <c r="F6" i="2" s="1"/>
  <c r="D6" i="8"/>
  <c r="D6" i="2" s="1"/>
  <c r="E10" i="8"/>
  <c r="E10" i="2" s="1"/>
  <c r="G10" i="8"/>
  <c r="G10" i="2" s="1"/>
  <c r="D11" i="8"/>
  <c r="D11" i="2" s="1"/>
  <c r="F11" i="8"/>
  <c r="F11" i="2" s="1"/>
  <c r="H11" i="8"/>
  <c r="H11" i="2" s="1"/>
  <c r="E18" i="8"/>
  <c r="E18" i="2" s="1"/>
  <c r="G18" i="8"/>
  <c r="G18" i="2" s="1"/>
  <c r="D19" i="8"/>
  <c r="D19" i="2" s="1"/>
  <c r="F19" i="8"/>
  <c r="F19" i="2" s="1"/>
  <c r="E26" i="8"/>
  <c r="E26" i="2" s="1"/>
  <c r="G26" i="8"/>
  <c r="G26" i="2" s="1"/>
  <c r="E27" i="8"/>
  <c r="E27" i="2" s="1"/>
  <c r="G27" i="8"/>
  <c r="G27" i="2" s="1"/>
  <c r="E29" i="8"/>
  <c r="E29" i="2" s="1"/>
  <c r="G29" i="8"/>
  <c r="G29" i="2" s="1"/>
  <c r="I7" i="2"/>
  <c r="I10" i="2"/>
  <c r="I18" i="2"/>
  <c r="H7" i="8"/>
  <c r="H7" i="2" s="1"/>
  <c r="F7" i="8"/>
  <c r="F7" i="2" s="1"/>
  <c r="D7" i="8"/>
  <c r="D7" i="2" s="1"/>
  <c r="G6" i="8"/>
  <c r="G6" i="2" s="1"/>
  <c r="E6" i="8"/>
  <c r="E6" i="2" s="1"/>
  <c r="D10" i="8"/>
  <c r="D10" i="2" s="1"/>
  <c r="F10" i="8"/>
  <c r="F10" i="2" s="1"/>
  <c r="H10" i="8"/>
  <c r="H10" i="2" s="1"/>
  <c r="E11" i="8"/>
  <c r="E11" i="2" s="1"/>
  <c r="G11" i="8"/>
  <c r="G11" i="2" s="1"/>
  <c r="D18" i="8"/>
  <c r="D18" i="2" s="1"/>
  <c r="F18" i="8"/>
  <c r="F18" i="2" s="1"/>
  <c r="H18" i="8"/>
  <c r="H18" i="2" s="1"/>
  <c r="E19" i="8"/>
  <c r="E19" i="2" s="1"/>
  <c r="G19" i="8"/>
  <c r="G19" i="2" s="1"/>
  <c r="D26" i="8"/>
  <c r="D26" i="2" s="1"/>
  <c r="F26" i="8"/>
  <c r="F26" i="2" s="1"/>
  <c r="D27" i="8"/>
  <c r="D27" i="2" s="1"/>
  <c r="F27" i="8"/>
  <c r="F27" i="2" s="1"/>
  <c r="H27" i="8"/>
  <c r="H27" i="2" s="1"/>
  <c r="D29" i="8"/>
  <c r="D29" i="2" s="1"/>
  <c r="F29" i="8"/>
  <c r="F29" i="2" s="1"/>
  <c r="H29" i="8"/>
  <c r="H29" i="2" s="1"/>
  <c r="C10" i="9"/>
  <c r="C9" i="1" s="1"/>
  <c r="D10" i="9"/>
  <c r="D9" i="1" s="1"/>
  <c r="C10" i="12"/>
  <c r="C10" i="5" s="1"/>
  <c r="G10" i="12"/>
  <c r="G10" i="5" s="1"/>
  <c r="F10" i="9"/>
  <c r="F9" i="1" s="1"/>
  <c r="D10" i="11"/>
  <c r="D10" i="3" s="1"/>
  <c r="E10" i="11"/>
  <c r="E10" i="3" s="1"/>
  <c r="F10" i="11"/>
  <c r="F10" i="3" s="1"/>
  <c r="H10" i="11"/>
  <c r="H10" i="3" s="1"/>
  <c r="E10" i="12"/>
  <c r="E10" i="5" s="1"/>
  <c r="F10" i="5"/>
  <c r="E10" i="9"/>
  <c r="E9" i="1" s="1"/>
  <c r="C26" i="2" l="1"/>
  <c r="B26" i="2" s="1"/>
  <c r="I26" i="8"/>
  <c r="I26" i="2" s="1"/>
  <c r="C27" i="2"/>
  <c r="B27" i="2" s="1"/>
  <c r="I27" i="8"/>
  <c r="I27" i="2" s="1"/>
  <c r="C7" i="8"/>
  <c r="C11" i="2"/>
  <c r="C19" i="2"/>
  <c r="H11" i="11"/>
  <c r="H11" i="3" s="1"/>
  <c r="E11" i="11"/>
  <c r="E11" i="3" s="1"/>
  <c r="B11" i="11"/>
  <c r="B11" i="3" s="1"/>
  <c r="C11" i="11"/>
  <c r="C11" i="3" s="1"/>
  <c r="F11" i="11"/>
  <c r="F11" i="3" s="1"/>
  <c r="G11" i="3"/>
  <c r="D11" i="11"/>
  <c r="D11" i="3" s="1"/>
  <c r="G11" i="10"/>
  <c r="D11" i="10"/>
  <c r="C11" i="10"/>
  <c r="C11" i="4" s="1"/>
  <c r="E11" i="10"/>
  <c r="E11" i="4" s="1"/>
  <c r="B11" i="10"/>
  <c r="B10" i="9"/>
  <c r="B9" i="1" s="1"/>
  <c r="G9" i="1"/>
  <c r="C10" i="2"/>
  <c r="C18" i="2"/>
  <c r="I29" i="2"/>
  <c r="C29" i="2"/>
  <c r="J11" i="8"/>
  <c r="J11" i="2" s="1"/>
  <c r="I11" i="2"/>
  <c r="F11" i="5"/>
  <c r="D11" i="12"/>
  <c r="D11" i="5" s="1"/>
  <c r="G11" i="12"/>
  <c r="G11" i="5" s="1"/>
  <c r="E11" i="12"/>
  <c r="E11" i="5" s="1"/>
  <c r="B11" i="12"/>
  <c r="C11" i="12"/>
  <c r="C11" i="5" s="1"/>
  <c r="E11" i="9"/>
  <c r="E10" i="1" s="1"/>
  <c r="B11" i="9"/>
  <c r="B10" i="1" s="1"/>
  <c r="F11" i="9"/>
  <c r="F10" i="1" s="1"/>
  <c r="C11" i="9"/>
  <c r="C10" i="1" s="1"/>
  <c r="G10" i="1"/>
  <c r="D11" i="9"/>
  <c r="D10" i="1" s="1"/>
  <c r="C7" i="9"/>
  <c r="C6" i="1" s="1"/>
  <c r="E7" i="9"/>
  <c r="E6" i="1" s="1"/>
  <c r="G6" i="1"/>
  <c r="B7" i="9"/>
  <c r="B6" i="1" s="1"/>
  <c r="D7" i="9"/>
  <c r="D6" i="1" s="1"/>
  <c r="F7" i="9"/>
  <c r="F6" i="1" s="1"/>
  <c r="F19" i="9"/>
  <c r="F18" i="1" s="1"/>
  <c r="B19" i="9"/>
  <c r="B18" i="1" s="1"/>
  <c r="G18" i="1"/>
  <c r="E19" i="9"/>
  <c r="E18" i="1" s="1"/>
  <c r="C19" i="9"/>
  <c r="C18" i="1" s="1"/>
  <c r="D19" i="9"/>
  <c r="D18" i="1" s="1"/>
  <c r="J6" i="8"/>
  <c r="J6" i="2" s="1"/>
  <c r="I6" i="2"/>
  <c r="C6" i="9"/>
  <c r="C5" i="1" s="1"/>
  <c r="E6" i="9"/>
  <c r="E5" i="1" s="1"/>
  <c r="G5" i="1"/>
  <c r="B6" i="9"/>
  <c r="B5" i="1" s="1"/>
  <c r="D6" i="9"/>
  <c r="D5" i="1" s="1"/>
  <c r="F6" i="9"/>
  <c r="F5" i="1" s="1"/>
  <c r="C10" i="10"/>
  <c r="C10" i="4" s="1"/>
  <c r="D10" i="10"/>
  <c r="G10" i="10"/>
  <c r="E10" i="10"/>
  <c r="E10" i="4" s="1"/>
  <c r="B10" i="10"/>
  <c r="B10" i="12"/>
  <c r="G6" i="10"/>
  <c r="E6" i="10"/>
  <c r="E6" i="4" s="1"/>
  <c r="D6" i="10"/>
  <c r="C6" i="10"/>
  <c r="C6" i="4" s="1"/>
  <c r="B6" i="10"/>
  <c r="E6" i="11"/>
  <c r="E6" i="3" s="1"/>
  <c r="C6" i="11"/>
  <c r="C6" i="3" s="1"/>
  <c r="G6" i="3"/>
  <c r="F6" i="11"/>
  <c r="F6" i="3" s="1"/>
  <c r="D6" i="11"/>
  <c r="D6" i="3" s="1"/>
  <c r="B6" i="11"/>
  <c r="B6" i="3" s="1"/>
  <c r="B27" i="8"/>
  <c r="B26" i="8"/>
  <c r="F18" i="9"/>
  <c r="F17" i="1" s="1"/>
  <c r="H6" i="11"/>
  <c r="H6" i="3" s="1"/>
  <c r="G17" i="1"/>
  <c r="C18" i="9"/>
  <c r="C17" i="1" s="1"/>
  <c r="B11" i="5" l="1"/>
  <c r="B10" i="5"/>
  <c r="B6" i="4"/>
  <c r="D6" i="4"/>
  <c r="F10" i="4"/>
  <c r="D10" i="4"/>
  <c r="F11" i="4"/>
  <c r="D11" i="4"/>
  <c r="F6" i="4"/>
  <c r="G6" i="4"/>
  <c r="B10" i="4"/>
  <c r="G10" i="4"/>
  <c r="B11" i="4"/>
  <c r="G11" i="4"/>
  <c r="C7" i="2"/>
  <c r="E18" i="12"/>
  <c r="E18" i="5" s="1"/>
  <c r="B18" i="12"/>
  <c r="F18" i="5"/>
  <c r="D18" i="12"/>
  <c r="D18" i="5" s="1"/>
  <c r="G18" i="12"/>
  <c r="G18" i="5" s="1"/>
  <c r="C18" i="12"/>
  <c r="C18" i="5" s="1"/>
  <c r="B12" i="10"/>
  <c r="G12" i="10"/>
  <c r="D12" i="10"/>
  <c r="C12" i="10"/>
  <c r="C12" i="4" s="1"/>
  <c r="E12" i="10"/>
  <c r="E12" i="4" s="1"/>
  <c r="G12" i="3"/>
  <c r="D12" i="11"/>
  <c r="D12" i="3" s="1"/>
  <c r="H12" i="11"/>
  <c r="H12" i="3" s="1"/>
  <c r="E12" i="11"/>
  <c r="E12" i="3" s="1"/>
  <c r="B12" i="11"/>
  <c r="B12" i="3" s="1"/>
  <c r="C12" i="11"/>
  <c r="C12" i="3" s="1"/>
  <c r="F12" i="11"/>
  <c r="F12" i="3" s="1"/>
  <c r="F13" i="5"/>
  <c r="B13" i="12"/>
  <c r="C13" i="12"/>
  <c r="C13" i="5" s="1"/>
  <c r="D13" i="12"/>
  <c r="D13" i="5" s="1"/>
  <c r="G13" i="12"/>
  <c r="G13" i="5" s="1"/>
  <c r="E13" i="12"/>
  <c r="E13" i="5" s="1"/>
  <c r="C12" i="1"/>
  <c r="G12" i="1"/>
  <c r="D13" i="9"/>
  <c r="D12" i="1" s="1"/>
  <c r="E13" i="9"/>
  <c r="E12" i="1" s="1"/>
  <c r="B13" i="9"/>
  <c r="B12" i="1" s="1"/>
  <c r="F13" i="9"/>
  <c r="F12" i="1" s="1"/>
  <c r="F20" i="9"/>
  <c r="F19" i="1" s="1"/>
  <c r="E20" i="9"/>
  <c r="E19" i="1" s="1"/>
  <c r="C20" i="9"/>
  <c r="C19" i="1" s="1"/>
  <c r="D20" i="9"/>
  <c r="D19" i="1" s="1"/>
  <c r="B20" i="9"/>
  <c r="B19" i="1" s="1"/>
  <c r="G19" i="1"/>
  <c r="B19" i="10"/>
  <c r="D19" i="10"/>
  <c r="G19" i="10"/>
  <c r="C19" i="10"/>
  <c r="C19" i="4" s="1"/>
  <c r="E19" i="10"/>
  <c r="E19" i="4" s="1"/>
  <c r="H19" i="11"/>
  <c r="H19" i="3" s="1"/>
  <c r="F19" i="11"/>
  <c r="F19" i="3" s="1"/>
  <c r="D19" i="11"/>
  <c r="D19" i="3" s="1"/>
  <c r="B19" i="11"/>
  <c r="B19" i="3" s="1"/>
  <c r="G19" i="3"/>
  <c r="E19" i="11"/>
  <c r="E19" i="3" s="1"/>
  <c r="C19" i="11"/>
  <c r="C19" i="3" s="1"/>
  <c r="J12" i="8"/>
  <c r="J12" i="2" s="1"/>
  <c r="C12" i="8"/>
  <c r="E12" i="8"/>
  <c r="E12" i="2" s="1"/>
  <c r="I12" i="2"/>
  <c r="F12" i="8"/>
  <c r="F12" i="2" s="1"/>
  <c r="G12" i="8"/>
  <c r="G12" i="2" s="1"/>
  <c r="D12" i="8"/>
  <c r="D12" i="2" s="1"/>
  <c r="H12" i="8"/>
  <c r="H12" i="2" s="1"/>
  <c r="G11" i="1"/>
  <c r="D12" i="9"/>
  <c r="D11" i="1" s="1"/>
  <c r="E12" i="9"/>
  <c r="E11" i="1" s="1"/>
  <c r="B12" i="9"/>
  <c r="B11" i="1" s="1"/>
  <c r="F12" i="9"/>
  <c r="F11" i="1" s="1"/>
  <c r="C12" i="9"/>
  <c r="C11" i="1" s="1"/>
  <c r="G12" i="12"/>
  <c r="G12" i="5" s="1"/>
  <c r="C12" i="12"/>
  <c r="C12" i="5" s="1"/>
  <c r="F12" i="5"/>
  <c r="D12" i="12"/>
  <c r="D12" i="5" s="1"/>
  <c r="E12" i="12"/>
  <c r="E12" i="5" s="1"/>
  <c r="B12" i="12"/>
  <c r="J22" i="8"/>
  <c r="J22" i="2" s="1"/>
  <c r="F22" i="8"/>
  <c r="F22" i="2" s="1"/>
  <c r="E22" i="8"/>
  <c r="E22" i="2" s="1"/>
  <c r="C22" i="8"/>
  <c r="C22" i="2" s="1"/>
  <c r="D22" i="8"/>
  <c r="D22" i="2" s="1"/>
  <c r="H22" i="8"/>
  <c r="H22" i="2" s="1"/>
  <c r="J25" i="8"/>
  <c r="J25" i="2" s="1"/>
  <c r="C25" i="8"/>
  <c r="I25" i="8" s="1"/>
  <c r="E25" i="8"/>
  <c r="E25" i="2" s="1"/>
  <c r="D25" i="8"/>
  <c r="D25" i="2" s="1"/>
  <c r="H25" i="8"/>
  <c r="H25" i="2" s="1"/>
  <c r="G25" i="8"/>
  <c r="G25" i="2" s="1"/>
  <c r="F25" i="8"/>
  <c r="F25" i="2" s="1"/>
  <c r="D18" i="9"/>
  <c r="D17" i="1" s="1"/>
  <c r="B18" i="9"/>
  <c r="B17" i="1" s="1"/>
  <c r="E18" i="9"/>
  <c r="E17" i="1" s="1"/>
  <c r="J13" i="8"/>
  <c r="J13" i="2" s="1"/>
  <c r="I13" i="2"/>
  <c r="D13" i="8"/>
  <c r="D13" i="2" s="1"/>
  <c r="H13" i="8"/>
  <c r="H13" i="2" s="1"/>
  <c r="E13" i="8"/>
  <c r="E13" i="2" s="1"/>
  <c r="C13" i="8"/>
  <c r="F13" i="8"/>
  <c r="F13" i="2" s="1"/>
  <c r="G13" i="8"/>
  <c r="G13" i="2" s="1"/>
  <c r="H13" i="11"/>
  <c r="H13" i="3" s="1"/>
  <c r="C13" i="11"/>
  <c r="C13" i="3" s="1"/>
  <c r="G13" i="3"/>
  <c r="D13" i="11"/>
  <c r="D13" i="3" s="1"/>
  <c r="F13" i="11"/>
  <c r="F13" i="3" s="1"/>
  <c r="E13" i="11"/>
  <c r="E13" i="3" s="1"/>
  <c r="B13" i="11"/>
  <c r="B13" i="3" s="1"/>
  <c r="E13" i="10"/>
  <c r="E13" i="4" s="1"/>
  <c r="B13" i="10"/>
  <c r="G13" i="10"/>
  <c r="D13" i="10"/>
  <c r="C13" i="10"/>
  <c r="C13" i="4" s="1"/>
  <c r="J28" i="2"/>
  <c r="H28" i="2"/>
  <c r="E28" i="2"/>
  <c r="D28" i="2"/>
  <c r="G28" i="2"/>
  <c r="F28" i="2"/>
  <c r="B18" i="5" l="1"/>
  <c r="B12" i="5"/>
  <c r="B13" i="5"/>
  <c r="D13" i="4"/>
  <c r="F13" i="4"/>
  <c r="D19" i="4"/>
  <c r="F19" i="4"/>
  <c r="D12" i="4"/>
  <c r="F12" i="4"/>
  <c r="G13" i="4"/>
  <c r="B13" i="4"/>
  <c r="G19" i="4"/>
  <c r="B19" i="4"/>
  <c r="G12" i="4"/>
  <c r="B12" i="4"/>
  <c r="C28" i="2"/>
  <c r="I28" i="2"/>
  <c r="C25" i="2"/>
  <c r="I25" i="2"/>
  <c r="B25" i="8"/>
  <c r="C13" i="2"/>
  <c r="C12" i="2"/>
  <c r="F7" i="11" l="1"/>
  <c r="F7" i="3" s="1"/>
  <c r="B7" i="11"/>
  <c r="B7" i="3" s="1"/>
  <c r="C7" i="11"/>
  <c r="C7" i="3" s="1"/>
  <c r="H7" i="11"/>
  <c r="H7" i="3" s="1"/>
  <c r="G7" i="3"/>
  <c r="D7" i="11"/>
  <c r="D7" i="3" s="1"/>
  <c r="E7" i="11"/>
  <c r="E7" i="3" s="1"/>
  <c r="B7" i="10"/>
  <c r="E7" i="10"/>
  <c r="E7" i="4" s="1"/>
  <c r="D7" i="10"/>
  <c r="C7" i="10"/>
  <c r="C7" i="4" s="1"/>
  <c r="G7" i="10"/>
  <c r="B25" i="2"/>
  <c r="B28" i="2"/>
  <c r="G7" i="4" l="1"/>
  <c r="D7" i="4"/>
  <c r="B7" i="4"/>
  <c r="F7" i="4"/>
  <c r="E20" i="11"/>
  <c r="E20" i="3" s="1"/>
  <c r="C20" i="11"/>
  <c r="C20" i="3" s="1"/>
  <c r="H20" i="11"/>
  <c r="H20" i="3" s="1"/>
  <c r="F20" i="11"/>
  <c r="F20" i="3" s="1"/>
  <c r="D20" i="11"/>
  <c r="D20" i="3" s="1"/>
  <c r="B20" i="11"/>
  <c r="B20" i="3" s="1"/>
  <c r="G20" i="3"/>
  <c r="E18" i="10"/>
  <c r="E18" i="4" s="1"/>
  <c r="C18" i="10"/>
  <c r="C18" i="4" s="1"/>
  <c r="D18" i="10"/>
  <c r="G18" i="10"/>
  <c r="B18" i="10"/>
  <c r="G19" i="12"/>
  <c r="G19" i="5" s="1"/>
  <c r="C19" i="12"/>
  <c r="C19" i="5" s="1"/>
  <c r="D19" i="12"/>
  <c r="D19" i="5" s="1"/>
  <c r="F19" i="5"/>
  <c r="E19" i="12"/>
  <c r="E19" i="5" s="1"/>
  <c r="B19" i="12"/>
  <c r="C17" i="12"/>
  <c r="C17" i="5" s="1"/>
  <c r="E17" i="12"/>
  <c r="E17" i="5" s="1"/>
  <c r="F17" i="5"/>
  <c r="G17" i="12"/>
  <c r="G17" i="5" s="1"/>
  <c r="B17" i="12"/>
  <c r="D17" i="12"/>
  <c r="D17" i="5" s="1"/>
  <c r="E20" i="10"/>
  <c r="E20" i="4" s="1"/>
  <c r="B20" i="10"/>
  <c r="D20" i="10"/>
  <c r="G20" i="10"/>
  <c r="C20" i="10"/>
  <c r="C20" i="4" s="1"/>
  <c r="F18" i="11"/>
  <c r="F18" i="3" s="1"/>
  <c r="D18" i="11"/>
  <c r="D18" i="3" s="1"/>
  <c r="G18" i="3"/>
  <c r="E18" i="11"/>
  <c r="E18" i="3" s="1"/>
  <c r="H18" i="11"/>
  <c r="H18" i="3" s="1"/>
  <c r="B18" i="11"/>
  <c r="B18" i="3" s="1"/>
  <c r="C18" i="11"/>
  <c r="C18" i="3" s="1"/>
  <c r="F5" i="9"/>
  <c r="F4" i="1" s="1"/>
  <c r="H5" i="8" l="1"/>
  <c r="H5" i="2" s="1"/>
  <c r="I5" i="2"/>
  <c r="B17" i="5"/>
  <c r="B19" i="5"/>
  <c r="D20" i="4"/>
  <c r="F20" i="4"/>
  <c r="B18" i="4"/>
  <c r="G18" i="4"/>
  <c r="G20" i="4"/>
  <c r="B20" i="4"/>
  <c r="F18" i="4"/>
  <c r="D18" i="4"/>
  <c r="B5" i="9"/>
  <c r="B4" i="1" s="1"/>
  <c r="G4" i="1"/>
  <c r="C5" i="9"/>
  <c r="C4" i="1" s="1"/>
  <c r="J5" i="2"/>
  <c r="E5" i="8"/>
  <c r="E5" i="2" s="1"/>
  <c r="E5" i="9"/>
  <c r="E4" i="1" s="1"/>
  <c r="F5" i="8"/>
  <c r="F5" i="2" s="1"/>
  <c r="D5" i="2"/>
  <c r="D5" i="9"/>
  <c r="D4" i="1" s="1"/>
  <c r="G5" i="2"/>
  <c r="C5" i="2" l="1"/>
  <c r="E5" i="10" l="1"/>
  <c r="E5" i="4" s="1"/>
  <c r="C5" i="10"/>
  <c r="C5" i="4" s="1"/>
  <c r="G5" i="10"/>
  <c r="D5" i="10"/>
  <c r="B5" i="10"/>
  <c r="F5" i="11"/>
  <c r="F5" i="3" s="1"/>
  <c r="G5" i="3"/>
  <c r="E5" i="11"/>
  <c r="E5" i="3" s="1"/>
  <c r="B5" i="11"/>
  <c r="B5" i="3" s="1"/>
  <c r="D5" i="11"/>
  <c r="D5" i="3" s="1"/>
  <c r="H5" i="11"/>
  <c r="H5" i="3" s="1"/>
  <c r="C5" i="11"/>
  <c r="C5" i="3" s="1"/>
  <c r="E5" i="12"/>
  <c r="E5" i="5" s="1"/>
  <c r="D5" i="12"/>
  <c r="D5" i="5" s="1"/>
  <c r="B5" i="12"/>
  <c r="B5" i="5" s="1"/>
  <c r="F5" i="5"/>
  <c r="C5" i="12"/>
  <c r="C5" i="5" s="1"/>
  <c r="G5" i="12"/>
  <c r="G5" i="5" s="1"/>
  <c r="G5" i="4" l="1"/>
  <c r="D5" i="4"/>
  <c r="F5" i="4"/>
  <c r="B5" i="4"/>
</calcChain>
</file>

<file path=xl/sharedStrings.xml><?xml version="1.0" encoding="utf-8"?>
<sst xmlns="http://schemas.openxmlformats.org/spreadsheetml/2006/main" count="676" uniqueCount="138">
  <si>
    <t>Sport Equipment</t>
  </si>
  <si>
    <t>Daily Rate</t>
  </si>
  <si>
    <t>Other Rentals</t>
  </si>
  <si>
    <t xml:space="preserve">     2 Person Kayak</t>
  </si>
  <si>
    <t xml:space="preserve">     One Person Tube, Kids Skis or Kneeboard</t>
  </si>
  <si>
    <t xml:space="preserve">     Life Jacket or Cushion</t>
  </si>
  <si>
    <t>Delivery</t>
  </si>
  <si>
    <t xml:space="preserve">     2+ Person Tube, Wakeboard, or Slalom Ski</t>
  </si>
  <si>
    <t>full X 2</t>
  </si>
  <si>
    <t>15% off</t>
  </si>
  <si>
    <t>Full</t>
  </si>
  <si>
    <t>Day Rate</t>
  </si>
  <si>
    <t>Power Boats - SKI &amp; FISH BOATS</t>
  </si>
  <si>
    <t>Pontoon Boats - PARTY BARGES</t>
  </si>
  <si>
    <t xml:space="preserve">     Canoe or Single Kayak</t>
  </si>
  <si>
    <t>33% off</t>
  </si>
  <si>
    <t>60-75%</t>
  </si>
  <si>
    <t>23% off</t>
  </si>
  <si>
    <t>35% off</t>
  </si>
  <si>
    <t xml:space="preserve">     Ski Pkg: Combo Skis, Rope, 2 Ski jackets</t>
  </si>
  <si>
    <t>10 day</t>
  </si>
  <si>
    <t>35 % off</t>
  </si>
  <si>
    <t>DAY RATE</t>
  </si>
  <si>
    <t>2009-2010</t>
  </si>
  <si>
    <t>1/2 AM</t>
  </si>
  <si>
    <t>1/2 PM</t>
  </si>
  <si>
    <t>NOTE:  HAVE TO CHANGE 1/2 DAY MANUALLY</t>
  </si>
  <si>
    <t>2009 - 2010</t>
  </si>
  <si>
    <t>25% off</t>
  </si>
  <si>
    <t>2011-2012</t>
  </si>
  <si>
    <t>N/A</t>
  </si>
  <si>
    <r>
      <t xml:space="preserve">Rates </t>
    </r>
    <r>
      <rPr>
        <sz val="14"/>
        <color indexed="10"/>
        <rFont val="Arial"/>
        <family val="2"/>
      </rPr>
      <t>(red)</t>
    </r>
    <r>
      <rPr>
        <sz val="14"/>
        <rFont val="Arial"/>
        <family val="2"/>
      </rPr>
      <t xml:space="preserve"> will automatically change with Price Charger sheet</t>
    </r>
  </si>
  <si>
    <t>25 % off</t>
  </si>
  <si>
    <t>30% off</t>
  </si>
  <si>
    <t xml:space="preserve">     Stand Up Paddle Board</t>
  </si>
  <si>
    <t xml:space="preserve">     24' with 50hp - 13p max  </t>
  </si>
  <si>
    <t xml:space="preserve">     28' with 50hp - 17p max  </t>
  </si>
  <si>
    <t xml:space="preserve">     20' with 50hp -  9p max</t>
  </si>
  <si>
    <t xml:space="preserve">     Fish - 14' with 15hp tiller - 4p max</t>
  </si>
  <si>
    <t xml:space="preserve">     Fish - 16' with steering &amp; 30hp - 5p max</t>
  </si>
  <si>
    <t xml:space="preserve">     Ski - 18' Open Bow 115hp - 7p max</t>
  </si>
  <si>
    <t xml:space="preserve">     Ski - 20' Open Bow Inboard 310hp - 9p max</t>
  </si>
  <si>
    <r>
      <t xml:space="preserve">Rates </t>
    </r>
    <r>
      <rPr>
        <sz val="14"/>
        <color indexed="10"/>
        <rFont val="Arial"/>
        <family val="2"/>
      </rPr>
      <t>(red)</t>
    </r>
    <r>
      <rPr>
        <sz val="14"/>
        <rFont val="Arial"/>
        <family val="2"/>
      </rPr>
      <t xml:space="preserve"> will automatically change with Price Changer sheet</t>
    </r>
  </si>
  <si>
    <t xml:space="preserve">     28' with 50hp - 17p max</t>
  </si>
  <si>
    <t xml:space="preserve">     Ski - 16' Open Bow 90hp - 5p max</t>
  </si>
  <si>
    <t xml:space="preserve">     Ski - 18' Open Bow 115hp - 7p max </t>
  </si>
  <si>
    <t>1 day</t>
  </si>
  <si>
    <t>2 day</t>
  </si>
  <si>
    <t>3 day</t>
  </si>
  <si>
    <t>4 day</t>
  </si>
  <si>
    <t>5 day</t>
  </si>
  <si>
    <t>6 day</t>
  </si>
  <si>
    <t>7 day</t>
  </si>
  <si>
    <t xml:space="preserve">     Ski Pkg:  Combo Skis, Rope, 2 Ski jackets</t>
  </si>
  <si>
    <t xml:space="preserve">     20' with 50hp - 9p max </t>
  </si>
  <si>
    <r>
      <t xml:space="preserve">Rates </t>
    </r>
    <r>
      <rPr>
        <sz val="14"/>
        <color indexed="10"/>
        <rFont val="Arial"/>
        <family val="2"/>
      </rPr>
      <t>(red)</t>
    </r>
    <r>
      <rPr>
        <sz val="14"/>
        <rFont val="Arial"/>
        <family val="2"/>
      </rPr>
      <t xml:space="preserve"> will automatically change with Price Changer sheet.  You have to enter 1/2 days manually.</t>
    </r>
  </si>
  <si>
    <t>Pontoon Boats - Party Barges</t>
  </si>
  <si>
    <t>1/2 day</t>
  </si>
  <si>
    <t xml:space="preserve"> </t>
  </si>
  <si>
    <t xml:space="preserve">     Rotate Pkg:  Rotate all equip. one at a time</t>
  </si>
  <si>
    <t>Big Moose Color</t>
  </si>
  <si>
    <t>Big Moose Lake B&amp;W</t>
  </si>
  <si>
    <t>Fulton Chain, Limekiln, Twitchell B&amp;W</t>
  </si>
  <si>
    <t>Fulton Chain, Limekiln, Twitchell COLOR</t>
  </si>
  <si>
    <t>Blue &amp; Raquette COLOR</t>
  </si>
  <si>
    <t>Blue &amp; Raquette Lake B&amp;W</t>
  </si>
  <si>
    <t>White-Otter Lakes COLOR</t>
  </si>
  <si>
    <t>White-Otter Lakes B&amp;W</t>
  </si>
  <si>
    <t>Brantingham-Indian-Long Lakes COLOR</t>
  </si>
  <si>
    <t>Brantingham-Indian-Long Lakes B&amp;W</t>
  </si>
  <si>
    <t>OTHER RENTALS</t>
  </si>
  <si>
    <t xml:space="preserve">     Ski - 19' Open Bow 150hp - 8p max</t>
  </si>
  <si>
    <t xml:space="preserve">     Ski - 19' Open Bow 150hp - 8p max </t>
  </si>
  <si>
    <t xml:space="preserve">     Ski - 18' Open Bow 150hp - 8p max </t>
  </si>
  <si>
    <t xml:space="preserve">     28' with 50hp - 17p max </t>
  </si>
  <si>
    <t>Stillwater B&amp;W</t>
  </si>
  <si>
    <t>Delivery based on 8hrs total trip time at $90/hr</t>
  </si>
  <si>
    <t>Delivery based on 6 hrs total trip time at $90/hr</t>
  </si>
  <si>
    <t>Delivery based on 3.5hrs total trip time at $90/hr</t>
  </si>
  <si>
    <t>Deliver based on 2.25hrs total trip time at $90/hr</t>
  </si>
  <si>
    <t xml:space="preserve">     Utility - 14' with 15hp tiller - 4p max</t>
  </si>
  <si>
    <t xml:space="preserve">     Utility - 16' with steering &amp; 30hp - 5p max</t>
  </si>
  <si>
    <t xml:space="preserve">     24' with 50hp - 12p max  </t>
  </si>
  <si>
    <t xml:space="preserve">     Water Trampoline</t>
  </si>
  <si>
    <t xml:space="preserve">     Jungle Joe</t>
  </si>
  <si>
    <t xml:space="preserve">2017 Notes:  I researched other marinas, Rivettes, Clarks, EZ Marine, Swiss Marine </t>
  </si>
  <si>
    <t>Full X 2</t>
  </si>
  <si>
    <t>1/2 days:  PM = rate X .75, AM = rate X .6 - SEE BIG MOOSE B&amp;W</t>
  </si>
  <si>
    <t xml:space="preserve">     Water Trampoline - 3 ppl or 6 kids max</t>
  </si>
  <si>
    <t>2005-2006</t>
  </si>
  <si>
    <t>2007-2008</t>
  </si>
  <si>
    <t>2003-2004</t>
  </si>
  <si>
    <t>2013-2014</t>
  </si>
  <si>
    <t>2015-2016</t>
  </si>
  <si>
    <t>2017-2018</t>
  </si>
  <si>
    <t xml:space="preserve">     Jungle Joe Slide Tower - 3 ppl or 6 kids max</t>
  </si>
  <si>
    <t xml:space="preserve">     Jungle Joe Slide Tower -  3 ppl or 6 kids max</t>
  </si>
  <si>
    <t xml:space="preserve"> am $150                     pm $188</t>
  </si>
  <si>
    <t xml:space="preserve"> am $213                   pm $266</t>
  </si>
  <si>
    <t xml:space="preserve"> am $240                    pm $300</t>
  </si>
  <si>
    <t xml:space="preserve"> am $82                    pm $102  </t>
  </si>
  <si>
    <t xml:space="preserve"> am $98                     pm $123</t>
  </si>
  <si>
    <t xml:space="preserve"> am $258                      pm $323</t>
  </si>
  <si>
    <t xml:space="preserve"> am  $225                      pm $281</t>
  </si>
  <si>
    <t xml:space="preserve"> am $300                     pm $375</t>
  </si>
  <si>
    <t xml:space="preserve"> am $33                    pm $41  </t>
  </si>
  <si>
    <t xml:space="preserve"> am $40                    pm $50 </t>
  </si>
  <si>
    <t>Price Changer - To change rates, add a new column between A &amp; B.</t>
  </si>
  <si>
    <t>Password protected - "dunns"</t>
  </si>
  <si>
    <t xml:space="preserve"> am $150                    pm $188</t>
  </si>
  <si>
    <t xml:space="preserve"> am $213                  pm $266</t>
  </si>
  <si>
    <t xml:space="preserve"> am $82                     pm $102  </t>
  </si>
  <si>
    <t xml:space="preserve"> am $300                      pm $375</t>
  </si>
  <si>
    <t xml:space="preserve"> am $33                   pm $41  </t>
  </si>
  <si>
    <t xml:space="preserve"> am $40                   pm $50 </t>
  </si>
  <si>
    <t>2011-2015</t>
  </si>
  <si>
    <t>2016-2018</t>
  </si>
  <si>
    <t>2015-2018</t>
  </si>
  <si>
    <t>2011-2014</t>
  </si>
  <si>
    <t>2004-2008</t>
  </si>
  <si>
    <t>2009 -2010</t>
  </si>
  <si>
    <t>Delvery based on 4 hrs total trip time at $90/hr</t>
  </si>
  <si>
    <t xml:space="preserve">     24' with 50hp - 12p max</t>
  </si>
  <si>
    <t xml:space="preserve">     24' with 50hp - 12p max </t>
  </si>
  <si>
    <t>Delivery based on 4hrs total trip time @ $90/hr</t>
  </si>
  <si>
    <t>Delivery based on 7.5 hr total trip time at $90/hr</t>
  </si>
  <si>
    <t>Delivery based on 9.25hr total trip time at $90/hr</t>
  </si>
  <si>
    <t>Stillwater Color</t>
  </si>
  <si>
    <t>Lake Pleasant, Sacandaga, Piseco Lake &amp; surrounding lakes - Color</t>
  </si>
  <si>
    <t>Lake Pleasant, Sacandaga, Piseco Lake &amp; surrounding lakes - B&amp;W</t>
  </si>
  <si>
    <t>Tupper, Saranac &amp; surrounding lakes - B&amp;W</t>
  </si>
  <si>
    <t>Tupper, Saranac &amp; surrounding lakes - Color</t>
  </si>
  <si>
    <t>Great Sacandaga Reservoir - B&amp;W</t>
  </si>
  <si>
    <t>Great Sacandaga Reservoir - Color</t>
  </si>
  <si>
    <t xml:space="preserve"> am $37                   pm $47 </t>
  </si>
  <si>
    <t xml:space="preserve"> am $37                 pm $47 </t>
  </si>
  <si>
    <t xml:space="preserve">Power Boats </t>
  </si>
  <si>
    <t>Power Boats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</si>
</sst>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42" x14ac:knownFonts="1">
    <font>
      <sz val="10"/>
      <name val="Arial"/>
    </font>
    <font>
      <sz val="16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4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6"/>
      <name val="Perpetua Titling MT"/>
      <family val="1"/>
    </font>
    <font>
      <b/>
      <sz val="16"/>
      <color indexed="10"/>
      <name val="Perpetua Titling MT"/>
      <family val="1"/>
    </font>
    <font>
      <b/>
      <sz val="16"/>
      <color indexed="8"/>
      <name val="Perpetua Titling MT"/>
      <family val="1"/>
    </font>
    <font>
      <b/>
      <sz val="16"/>
      <color indexed="9"/>
      <name val="Perpetua Titling MT"/>
      <family val="1"/>
    </font>
    <font>
      <sz val="16"/>
      <color indexed="9"/>
      <name val="Arial"/>
      <family val="2"/>
    </font>
    <font>
      <sz val="16"/>
      <color indexed="10"/>
      <name val="Arial"/>
      <family val="2"/>
    </font>
    <font>
      <sz val="14"/>
      <color indexed="8"/>
      <name val="Arial"/>
      <family val="2"/>
    </font>
    <font>
      <sz val="16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Eras Medium ITC"/>
      <family val="2"/>
    </font>
    <font>
      <b/>
      <sz val="14"/>
      <color indexed="8"/>
      <name val="Eras Medium ITC"/>
      <family val="2"/>
    </font>
    <font>
      <sz val="24"/>
      <name val="Arial"/>
      <family val="2"/>
    </font>
    <font>
      <sz val="28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6"/>
      <color theme="0"/>
      <name val="Arial"/>
      <family val="2"/>
    </font>
    <font>
      <sz val="18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10"/>
      <color indexed="8"/>
      <name val="Eras Medium ITC"/>
      <family val="2"/>
    </font>
    <font>
      <sz val="16"/>
      <color rgb="FFFF0000"/>
      <name val="Arial"/>
      <family val="2"/>
    </font>
    <font>
      <sz val="12"/>
      <color rgb="FFFF0000"/>
      <name val="Arial"/>
      <family val="2"/>
    </font>
    <font>
      <b/>
      <sz val="16"/>
      <color rgb="FFFF0000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  <font>
      <b/>
      <sz val="16"/>
      <color theme="1"/>
      <name val="Perpetua Titling MT"/>
      <family val="1"/>
    </font>
    <font>
      <sz val="12"/>
      <color theme="0"/>
      <name val="Arial"/>
      <family val="2"/>
    </font>
    <font>
      <b/>
      <sz val="16"/>
      <color theme="0"/>
      <name val="Perpetua Titling MT"/>
      <family val="1"/>
    </font>
    <font>
      <sz val="12"/>
      <name val="Arial"/>
      <family val="2"/>
    </font>
    <font>
      <b/>
      <sz val="12"/>
      <color rgb="FFFF0000"/>
      <name val="Eras Medium ITC"/>
      <family val="2"/>
    </font>
    <font>
      <b/>
      <sz val="12"/>
      <color rgb="FFFF0000"/>
      <name val="Perpetua Titling MT"/>
      <family val="1"/>
    </font>
    <font>
      <sz val="12"/>
      <color indexed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6D40A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6C1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6" fontId="14" fillId="4" borderId="15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6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9" fillId="1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164" fontId="14" fillId="0" borderId="6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64" fontId="17" fillId="0" borderId="18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6" fillId="0" borderId="19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6" fontId="14" fillId="0" borderId="1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9" fontId="6" fillId="0" borderId="0" xfId="0" applyNumberFormat="1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6" fontId="14" fillId="0" borderId="3" xfId="0" applyNumberFormat="1" applyFont="1" applyFill="1" applyBorder="1" applyAlignment="1">
      <alignment horizontal="center" vertical="center"/>
    </xf>
    <xf numFmtId="6" fontId="14" fillId="0" borderId="4" xfId="0" applyNumberFormat="1" applyFont="1" applyFill="1" applyBorder="1" applyAlignment="1">
      <alignment horizontal="center" vertical="center"/>
    </xf>
    <xf numFmtId="6" fontId="14" fillId="0" borderId="6" xfId="0" applyNumberFormat="1" applyFont="1" applyFill="1" applyBorder="1" applyAlignment="1">
      <alignment horizontal="center" vertical="center"/>
    </xf>
    <xf numFmtId="6" fontId="14" fillId="0" borderId="7" xfId="0" applyNumberFormat="1" applyFont="1" applyFill="1" applyBorder="1" applyAlignment="1">
      <alignment horizontal="center" vertical="center"/>
    </xf>
    <xf numFmtId="6" fontId="14" fillId="0" borderId="9" xfId="0" applyNumberFormat="1" applyFont="1" applyFill="1" applyBorder="1" applyAlignment="1">
      <alignment horizontal="center" vertical="center"/>
    </xf>
    <xf numFmtId="6" fontId="14" fillId="0" borderId="17" xfId="0" applyNumberFormat="1" applyFont="1" applyFill="1" applyBorder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0" fontId="23" fillId="0" borderId="0" xfId="0" applyNumberFormat="1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164" fontId="0" fillId="0" borderId="0" xfId="0" applyNumberFormat="1"/>
    <xf numFmtId="16" fontId="6" fillId="0" borderId="0" xfId="0" applyNumberFormat="1" applyFont="1"/>
    <xf numFmtId="0" fontId="6" fillId="0" borderId="0" xfId="0" applyFont="1"/>
    <xf numFmtId="0" fontId="13" fillId="0" borderId="19" xfId="0" applyFont="1" applyFill="1" applyBorder="1" applyAlignment="1">
      <alignment vertical="center"/>
    </xf>
    <xf numFmtId="6" fontId="14" fillId="0" borderId="19" xfId="0" applyNumberFormat="1" applyFont="1" applyFill="1" applyBorder="1" applyAlignment="1">
      <alignment horizontal="center" vertical="center"/>
    </xf>
    <xf numFmtId="164" fontId="14" fillId="3" borderId="11" xfId="0" applyNumberFormat="1" applyFont="1" applyFill="1" applyBorder="1" applyAlignment="1">
      <alignment horizontal="center" vertical="center"/>
    </xf>
    <xf numFmtId="164" fontId="14" fillId="3" borderId="21" xfId="0" applyNumberFormat="1" applyFont="1" applyFill="1" applyBorder="1" applyAlignment="1">
      <alignment horizontal="center" vertical="center"/>
    </xf>
    <xf numFmtId="164" fontId="14" fillId="3" borderId="13" xfId="0" applyNumberFormat="1" applyFont="1" applyFill="1" applyBorder="1" applyAlignment="1">
      <alignment horizontal="center" vertical="center"/>
    </xf>
    <xf numFmtId="164" fontId="14" fillId="3" borderId="22" xfId="0" applyNumberFormat="1" applyFont="1" applyFill="1" applyBorder="1" applyAlignment="1">
      <alignment horizontal="center" vertical="center"/>
    </xf>
    <xf numFmtId="6" fontId="14" fillId="4" borderId="11" xfId="0" applyNumberFormat="1" applyFont="1" applyFill="1" applyBorder="1" applyAlignment="1">
      <alignment horizontal="center" vertical="center"/>
    </xf>
    <xf numFmtId="6" fontId="14" fillId="4" borderId="21" xfId="0" applyNumberFormat="1" applyFont="1" applyFill="1" applyBorder="1" applyAlignment="1">
      <alignment horizontal="center" vertical="center"/>
    </xf>
    <xf numFmtId="6" fontId="14" fillId="4" borderId="13" xfId="0" applyNumberFormat="1" applyFont="1" applyFill="1" applyBorder="1" applyAlignment="1">
      <alignment horizontal="center" vertical="center"/>
    </xf>
    <xf numFmtId="6" fontId="14" fillId="4" borderId="22" xfId="0" applyNumberFormat="1" applyFont="1" applyFill="1" applyBorder="1" applyAlignment="1">
      <alignment horizontal="center" vertical="center"/>
    </xf>
    <xf numFmtId="6" fontId="14" fillId="4" borderId="23" xfId="0" applyNumberFormat="1" applyFont="1" applyFill="1" applyBorder="1" applyAlignment="1">
      <alignment horizontal="center" vertical="center"/>
    </xf>
    <xf numFmtId="6" fontId="1" fillId="2" borderId="11" xfId="0" applyNumberFormat="1" applyFont="1" applyFill="1" applyBorder="1" applyAlignment="1">
      <alignment horizontal="center" vertical="center"/>
    </xf>
    <xf numFmtId="6" fontId="1" fillId="2" borderId="21" xfId="0" applyNumberFormat="1" applyFont="1" applyFill="1" applyBorder="1" applyAlignment="1">
      <alignment horizontal="center" vertical="center"/>
    </xf>
    <xf numFmtId="6" fontId="1" fillId="2" borderId="13" xfId="0" applyNumberFormat="1" applyFont="1" applyFill="1" applyBorder="1" applyAlignment="1">
      <alignment horizontal="center" vertical="center"/>
    </xf>
    <xf numFmtId="6" fontId="1" fillId="2" borderId="22" xfId="0" applyNumberFormat="1" applyFont="1" applyFill="1" applyBorder="1" applyAlignment="1">
      <alignment horizontal="center" vertical="center"/>
    </xf>
    <xf numFmtId="6" fontId="1" fillId="2" borderId="15" xfId="0" applyNumberFormat="1" applyFont="1" applyFill="1" applyBorder="1" applyAlignment="1">
      <alignment horizontal="center" vertical="center"/>
    </xf>
    <xf numFmtId="6" fontId="1" fillId="2" borderId="23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13" fillId="0" borderId="27" xfId="0" applyFont="1" applyFill="1" applyBorder="1" applyAlignment="1">
      <alignment vertical="center"/>
    </xf>
    <xf numFmtId="164" fontId="14" fillId="0" borderId="19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4" fillId="3" borderId="15" xfId="0" applyNumberFormat="1" applyFont="1" applyFill="1" applyBorder="1" applyAlignment="1">
      <alignment horizontal="center" vertical="center"/>
    </xf>
    <xf numFmtId="164" fontId="14" fillId="3" borderId="23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164" fontId="12" fillId="0" borderId="19" xfId="0" applyNumberFormat="1" applyFont="1" applyFill="1" applyBorder="1" applyAlignment="1">
      <alignment horizontal="center" vertical="center"/>
    </xf>
    <xf numFmtId="6" fontId="12" fillId="0" borderId="19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6" fontId="1" fillId="2" borderId="28" xfId="0" applyNumberFormat="1" applyFont="1" applyFill="1" applyBorder="1" applyAlignment="1">
      <alignment horizontal="center" vertical="center"/>
    </xf>
    <xf numFmtId="6" fontId="1" fillId="2" borderId="29" xfId="0" applyNumberFormat="1" applyFont="1" applyFill="1" applyBorder="1" applyAlignment="1">
      <alignment horizontal="center" vertical="center"/>
    </xf>
    <xf numFmtId="6" fontId="1" fillId="2" borderId="30" xfId="0" applyNumberFormat="1" applyFont="1" applyFill="1" applyBorder="1" applyAlignment="1">
      <alignment horizontal="center" vertical="center"/>
    </xf>
    <xf numFmtId="6" fontId="14" fillId="4" borderId="28" xfId="0" applyNumberFormat="1" applyFont="1" applyFill="1" applyBorder="1" applyAlignment="1">
      <alignment horizontal="center" vertical="center"/>
    </xf>
    <xf numFmtId="6" fontId="14" fillId="4" borderId="29" xfId="0" applyNumberFormat="1" applyFont="1" applyFill="1" applyBorder="1" applyAlignment="1">
      <alignment horizontal="center" vertical="center"/>
    </xf>
    <xf numFmtId="164" fontId="14" fillId="3" borderId="28" xfId="0" applyNumberFormat="1" applyFont="1" applyFill="1" applyBorder="1" applyAlignment="1">
      <alignment horizontal="center" vertical="center"/>
    </xf>
    <xf numFmtId="164" fontId="14" fillId="3" borderId="29" xfId="0" applyNumberFormat="1" applyFont="1" applyFill="1" applyBorder="1" applyAlignment="1">
      <alignment horizontal="center" vertical="center"/>
    </xf>
    <xf numFmtId="164" fontId="14" fillId="3" borderId="30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3" fillId="0" borderId="3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164" fontId="29" fillId="11" borderId="18" xfId="0" applyNumberFormat="1" applyFont="1" applyFill="1" applyBorder="1" applyAlignment="1">
      <alignment horizontal="center" vertical="center"/>
    </xf>
    <xf numFmtId="164" fontId="29" fillId="11" borderId="19" xfId="0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0" fontId="14" fillId="3" borderId="14" xfId="0" applyFont="1" applyFill="1" applyBorder="1" applyAlignment="1">
      <alignment vertical="center"/>
    </xf>
    <xf numFmtId="0" fontId="1" fillId="12" borderId="10" xfId="0" applyFont="1" applyFill="1" applyBorder="1" applyAlignment="1">
      <alignment vertical="center"/>
    </xf>
    <xf numFmtId="0" fontId="1" fillId="12" borderId="12" xfId="0" applyFont="1" applyFill="1" applyBorder="1" applyAlignment="1">
      <alignment vertical="center"/>
    </xf>
    <xf numFmtId="0" fontId="1" fillId="12" borderId="14" xfId="0" applyFont="1" applyFill="1" applyBorder="1" applyAlignment="1">
      <alignment vertical="center"/>
    </xf>
    <xf numFmtId="0" fontId="14" fillId="13" borderId="10" xfId="0" applyFont="1" applyFill="1" applyBorder="1" applyAlignment="1">
      <alignment vertical="center"/>
    </xf>
    <xf numFmtId="0" fontId="14" fillId="13" borderId="12" xfId="0" applyFont="1" applyFill="1" applyBorder="1" applyAlignment="1">
      <alignment vertical="center"/>
    </xf>
    <xf numFmtId="0" fontId="14" fillId="13" borderId="8" xfId="0" applyFont="1" applyFill="1" applyBorder="1" applyAlignment="1">
      <alignment vertical="center"/>
    </xf>
    <xf numFmtId="0" fontId="1" fillId="11" borderId="34" xfId="0" applyFont="1" applyFill="1" applyBorder="1" applyAlignment="1">
      <alignment vertical="center"/>
    </xf>
    <xf numFmtId="164" fontId="14" fillId="0" borderId="35" xfId="0" applyNumberFormat="1" applyFont="1" applyFill="1" applyBorder="1" applyAlignment="1">
      <alignment horizontal="center" vertical="center"/>
    </xf>
    <xf numFmtId="164" fontId="14" fillId="0" borderId="36" xfId="0" applyNumberFormat="1" applyFont="1" applyFill="1" applyBorder="1" applyAlignment="1">
      <alignment horizontal="center" vertical="center"/>
    </xf>
    <xf numFmtId="0" fontId="1" fillId="11" borderId="37" xfId="0" applyFont="1" applyFill="1" applyBorder="1" applyAlignment="1">
      <alignment vertical="center"/>
    </xf>
    <xf numFmtId="164" fontId="14" fillId="0" borderId="38" xfId="0" applyNumberFormat="1" applyFont="1" applyFill="1" applyBorder="1" applyAlignment="1">
      <alignment horizontal="center" vertical="center"/>
    </xf>
    <xf numFmtId="164" fontId="14" fillId="0" borderId="39" xfId="0" applyNumberFormat="1" applyFont="1" applyFill="1" applyBorder="1" applyAlignment="1">
      <alignment horizontal="center" vertical="center"/>
    </xf>
    <xf numFmtId="0" fontId="1" fillId="11" borderId="40" xfId="0" applyFont="1" applyFill="1" applyBorder="1" applyAlignment="1">
      <alignment vertical="center"/>
    </xf>
    <xf numFmtId="164" fontId="14" fillId="0" borderId="41" xfId="0" applyNumberFormat="1" applyFont="1" applyFill="1" applyBorder="1" applyAlignment="1">
      <alignment horizontal="center" vertical="center"/>
    </xf>
    <xf numFmtId="164" fontId="14" fillId="0" borderId="42" xfId="0" applyNumberFormat="1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0" fontId="14" fillId="0" borderId="40" xfId="0" applyFont="1" applyFill="1" applyBorder="1" applyAlignment="1">
      <alignment vertical="center"/>
    </xf>
    <xf numFmtId="0" fontId="14" fillId="0" borderId="41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1" fillId="0" borderId="11" xfId="0" applyNumberFormat="1" applyFont="1" applyFill="1" applyBorder="1" applyAlignment="1">
      <alignment horizontal="center" vertical="center" wrapText="1"/>
    </xf>
    <xf numFmtId="164" fontId="30" fillId="0" borderId="11" xfId="0" applyNumberFormat="1" applyFont="1" applyFill="1" applyBorder="1" applyAlignment="1">
      <alignment horizontal="center" vertical="center"/>
    </xf>
    <xf numFmtId="164" fontId="30" fillId="0" borderId="21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vertical="center"/>
    </xf>
    <xf numFmtId="0" fontId="31" fillId="0" borderId="13" xfId="0" applyNumberFormat="1" applyFont="1" applyFill="1" applyBorder="1" applyAlignment="1">
      <alignment horizontal="center" vertical="center" wrapText="1"/>
    </xf>
    <xf numFmtId="164" fontId="30" fillId="0" borderId="13" xfId="0" applyNumberFormat="1" applyFont="1" applyFill="1" applyBorder="1" applyAlignment="1">
      <alignment horizontal="center" vertical="center"/>
    </xf>
    <xf numFmtId="164" fontId="30" fillId="0" borderId="22" xfId="0" applyNumberFormat="1" applyFont="1" applyFill="1" applyBorder="1" applyAlignment="1">
      <alignment horizontal="center" vertical="center"/>
    </xf>
    <xf numFmtId="164" fontId="30" fillId="0" borderId="15" xfId="0" applyNumberFormat="1" applyFont="1" applyFill="1" applyBorder="1" applyAlignment="1">
      <alignment horizontal="center" vertical="center"/>
    </xf>
    <xf numFmtId="164" fontId="30" fillId="0" borderId="23" xfId="0" applyNumberFormat="1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vertical="center"/>
    </xf>
    <xf numFmtId="0" fontId="33" fillId="0" borderId="1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" fillId="15" borderId="34" xfId="0" applyFont="1" applyFill="1" applyBorder="1" applyAlignment="1">
      <alignment vertical="center"/>
    </xf>
    <xf numFmtId="6" fontId="1" fillId="8" borderId="35" xfId="0" applyNumberFormat="1" applyFont="1" applyFill="1" applyBorder="1" applyAlignment="1">
      <alignment horizontal="center" vertical="center"/>
    </xf>
    <xf numFmtId="6" fontId="1" fillId="8" borderId="36" xfId="0" applyNumberFormat="1" applyFont="1" applyFill="1" applyBorder="1" applyAlignment="1">
      <alignment horizontal="center" vertical="center"/>
    </xf>
    <xf numFmtId="0" fontId="1" fillId="15" borderId="37" xfId="0" applyFont="1" applyFill="1" applyBorder="1" applyAlignment="1">
      <alignment vertical="center"/>
    </xf>
    <xf numFmtId="6" fontId="1" fillId="8" borderId="38" xfId="0" applyNumberFormat="1" applyFont="1" applyFill="1" applyBorder="1" applyAlignment="1">
      <alignment horizontal="center" vertical="center"/>
    </xf>
    <xf numFmtId="6" fontId="1" fillId="8" borderId="39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30" fillId="16" borderId="34" xfId="0" applyFont="1" applyFill="1" applyBorder="1" applyAlignment="1">
      <alignment vertical="center"/>
    </xf>
    <xf numFmtId="164" fontId="30" fillId="9" borderId="35" xfId="0" applyNumberFormat="1" applyFont="1" applyFill="1" applyBorder="1" applyAlignment="1">
      <alignment horizontal="center" vertical="center"/>
    </xf>
    <xf numFmtId="164" fontId="30" fillId="9" borderId="36" xfId="0" applyNumberFormat="1" applyFont="1" applyFill="1" applyBorder="1" applyAlignment="1">
      <alignment horizontal="center" vertical="center"/>
    </xf>
    <xf numFmtId="0" fontId="30" fillId="16" borderId="37" xfId="0" applyFont="1" applyFill="1" applyBorder="1" applyAlignment="1">
      <alignment vertical="center"/>
    </xf>
    <xf numFmtId="164" fontId="30" fillId="9" borderId="38" xfId="0" applyNumberFormat="1" applyFont="1" applyFill="1" applyBorder="1" applyAlignment="1">
      <alignment horizontal="center" vertical="center"/>
    </xf>
    <xf numFmtId="164" fontId="30" fillId="9" borderId="39" xfId="0" applyNumberFormat="1" applyFont="1" applyFill="1" applyBorder="1" applyAlignment="1">
      <alignment horizontal="center" vertical="center"/>
    </xf>
    <xf numFmtId="0" fontId="30" fillId="16" borderId="40" xfId="0" applyFont="1" applyFill="1" applyBorder="1" applyAlignment="1">
      <alignment vertical="center"/>
    </xf>
    <xf numFmtId="164" fontId="30" fillId="9" borderId="41" xfId="0" applyNumberFormat="1" applyFont="1" applyFill="1" applyBorder="1" applyAlignment="1">
      <alignment horizontal="center" vertical="center"/>
    </xf>
    <xf numFmtId="164" fontId="30" fillId="9" borderId="42" xfId="0" applyNumberFormat="1" applyFont="1" applyFill="1" applyBorder="1" applyAlignment="1">
      <alignment horizontal="center" vertical="center"/>
    </xf>
    <xf numFmtId="6" fontId="14" fillId="0" borderId="35" xfId="0" applyNumberFormat="1" applyFont="1" applyFill="1" applyBorder="1" applyAlignment="1">
      <alignment horizontal="center" vertical="center"/>
    </xf>
    <xf numFmtId="6" fontId="14" fillId="0" borderId="36" xfId="0" applyNumberFormat="1" applyFont="1" applyFill="1" applyBorder="1" applyAlignment="1">
      <alignment horizontal="center" vertical="center"/>
    </xf>
    <xf numFmtId="6" fontId="14" fillId="0" borderId="38" xfId="0" applyNumberFormat="1" applyFont="1" applyFill="1" applyBorder="1" applyAlignment="1">
      <alignment horizontal="center" vertical="center"/>
    </xf>
    <xf numFmtId="6" fontId="14" fillId="0" borderId="39" xfId="0" applyNumberFormat="1" applyFont="1" applyFill="1" applyBorder="1" applyAlignment="1">
      <alignment horizontal="center" vertical="center"/>
    </xf>
    <xf numFmtId="6" fontId="14" fillId="0" borderId="41" xfId="0" applyNumberFormat="1" applyFont="1" applyFill="1" applyBorder="1" applyAlignment="1">
      <alignment horizontal="center" vertical="center"/>
    </xf>
    <xf numFmtId="6" fontId="14" fillId="0" borderId="42" xfId="0" applyNumberFormat="1" applyFont="1" applyFill="1" applyBorder="1" applyAlignment="1">
      <alignment horizontal="center" vertical="center"/>
    </xf>
    <xf numFmtId="6" fontId="1" fillId="5" borderId="35" xfId="0" applyNumberFormat="1" applyFont="1" applyFill="1" applyBorder="1" applyAlignment="1">
      <alignment horizontal="center" vertical="center"/>
    </xf>
    <xf numFmtId="6" fontId="1" fillId="5" borderId="36" xfId="0" applyNumberFormat="1" applyFont="1" applyFill="1" applyBorder="1" applyAlignment="1">
      <alignment horizontal="center" vertical="center"/>
    </xf>
    <xf numFmtId="6" fontId="1" fillId="5" borderId="38" xfId="0" applyNumberFormat="1" applyFont="1" applyFill="1" applyBorder="1" applyAlignment="1">
      <alignment horizontal="center" vertical="center"/>
    </xf>
    <xf numFmtId="6" fontId="1" fillId="5" borderId="39" xfId="0" applyNumberFormat="1" applyFont="1" applyFill="1" applyBorder="1" applyAlignment="1">
      <alignment horizontal="center" vertical="center"/>
    </xf>
    <xf numFmtId="6" fontId="1" fillId="5" borderId="41" xfId="0" applyNumberFormat="1" applyFont="1" applyFill="1" applyBorder="1" applyAlignment="1">
      <alignment horizontal="center" vertical="center"/>
    </xf>
    <xf numFmtId="6" fontId="1" fillId="5" borderId="42" xfId="0" applyNumberFormat="1" applyFont="1" applyFill="1" applyBorder="1" applyAlignment="1">
      <alignment horizontal="center" vertical="center"/>
    </xf>
    <xf numFmtId="6" fontId="11" fillId="6" borderId="35" xfId="0" applyNumberFormat="1" applyFont="1" applyFill="1" applyBorder="1" applyAlignment="1">
      <alignment horizontal="center" vertical="center"/>
    </xf>
    <xf numFmtId="6" fontId="11" fillId="6" borderId="36" xfId="0" applyNumberFormat="1" applyFont="1" applyFill="1" applyBorder="1" applyAlignment="1">
      <alignment horizontal="center" vertical="center"/>
    </xf>
    <xf numFmtId="6" fontId="11" fillId="6" borderId="38" xfId="0" applyNumberFormat="1" applyFont="1" applyFill="1" applyBorder="1" applyAlignment="1">
      <alignment horizontal="center" vertical="center"/>
    </xf>
    <xf numFmtId="6" fontId="11" fillId="6" borderId="39" xfId="0" applyNumberFormat="1" applyFont="1" applyFill="1" applyBorder="1" applyAlignment="1">
      <alignment horizontal="center" vertical="center"/>
    </xf>
    <xf numFmtId="6" fontId="11" fillId="6" borderId="41" xfId="0" applyNumberFormat="1" applyFont="1" applyFill="1" applyBorder="1" applyAlignment="1">
      <alignment horizontal="center" vertical="center"/>
    </xf>
    <xf numFmtId="6" fontId="11" fillId="6" borderId="42" xfId="0" applyNumberFormat="1" applyFont="1" applyFill="1" applyBorder="1" applyAlignment="1">
      <alignment horizontal="center" vertical="center"/>
    </xf>
    <xf numFmtId="164" fontId="12" fillId="7" borderId="35" xfId="0" applyNumberFormat="1" applyFont="1" applyFill="1" applyBorder="1" applyAlignment="1">
      <alignment horizontal="center" vertical="center"/>
    </xf>
    <xf numFmtId="6" fontId="12" fillId="7" borderId="36" xfId="0" applyNumberFormat="1" applyFont="1" applyFill="1" applyBorder="1" applyAlignment="1">
      <alignment horizontal="center" vertical="center"/>
    </xf>
    <xf numFmtId="164" fontId="12" fillId="7" borderId="38" xfId="0" applyNumberFormat="1" applyFont="1" applyFill="1" applyBorder="1" applyAlignment="1">
      <alignment horizontal="center" vertical="center"/>
    </xf>
    <xf numFmtId="6" fontId="12" fillId="7" borderId="39" xfId="0" applyNumberFormat="1" applyFont="1" applyFill="1" applyBorder="1" applyAlignment="1">
      <alignment horizontal="center" vertical="center"/>
    </xf>
    <xf numFmtId="164" fontId="12" fillId="7" borderId="41" xfId="0" applyNumberFormat="1" applyFont="1" applyFill="1" applyBorder="1" applyAlignment="1">
      <alignment horizontal="center" vertical="center"/>
    </xf>
    <xf numFmtId="6" fontId="12" fillId="7" borderId="42" xfId="0" applyNumberFormat="1" applyFont="1" applyFill="1" applyBorder="1" applyAlignment="1">
      <alignment horizontal="center" vertical="center"/>
    </xf>
    <xf numFmtId="6" fontId="1" fillId="14" borderId="35" xfId="0" applyNumberFormat="1" applyFont="1" applyFill="1" applyBorder="1" applyAlignment="1">
      <alignment horizontal="center" vertical="center"/>
    </xf>
    <xf numFmtId="0" fontId="1" fillId="14" borderId="34" xfId="0" applyFont="1" applyFill="1" applyBorder="1" applyAlignment="1">
      <alignment vertical="center"/>
    </xf>
    <xf numFmtId="0" fontId="1" fillId="14" borderId="37" xfId="0" applyFont="1" applyFill="1" applyBorder="1" applyAlignment="1">
      <alignment vertical="center"/>
    </xf>
    <xf numFmtId="0" fontId="1" fillId="14" borderId="40" xfId="0" applyFont="1" applyFill="1" applyBorder="1" applyAlignment="1">
      <alignment vertical="center"/>
    </xf>
    <xf numFmtId="6" fontId="11" fillId="17" borderId="35" xfId="0" applyNumberFormat="1" applyFont="1" applyFill="1" applyBorder="1" applyAlignment="1">
      <alignment horizontal="center" vertical="center"/>
    </xf>
    <xf numFmtId="0" fontId="24" fillId="17" borderId="34" xfId="0" applyFont="1" applyFill="1" applyBorder="1" applyAlignment="1">
      <alignment vertical="center"/>
    </xf>
    <xf numFmtId="0" fontId="24" fillId="17" borderId="37" xfId="0" applyFont="1" applyFill="1" applyBorder="1" applyAlignment="1">
      <alignment vertical="center"/>
    </xf>
    <xf numFmtId="0" fontId="24" fillId="17" borderId="40" xfId="0" applyFont="1" applyFill="1" applyBorder="1" applyAlignment="1">
      <alignment vertical="center"/>
    </xf>
    <xf numFmtId="164" fontId="12" fillId="18" borderId="38" xfId="0" applyNumberFormat="1" applyFont="1" applyFill="1" applyBorder="1" applyAlignment="1">
      <alignment horizontal="center" vertical="center"/>
    </xf>
    <xf numFmtId="0" fontId="30" fillId="18" borderId="34" xfId="0" applyFont="1" applyFill="1" applyBorder="1" applyAlignment="1">
      <alignment vertical="center"/>
    </xf>
    <xf numFmtId="0" fontId="30" fillId="18" borderId="37" xfId="0" applyFont="1" applyFill="1" applyBorder="1" applyAlignment="1">
      <alignment vertical="center"/>
    </xf>
    <xf numFmtId="0" fontId="30" fillId="18" borderId="40" xfId="0" applyFont="1" applyFill="1" applyBorder="1" applyAlignment="1">
      <alignment vertical="center"/>
    </xf>
    <xf numFmtId="0" fontId="7" fillId="19" borderId="1" xfId="0" applyFont="1" applyFill="1" applyBorder="1" applyAlignment="1">
      <alignment vertical="center"/>
    </xf>
    <xf numFmtId="0" fontId="1" fillId="19" borderId="34" xfId="0" applyFont="1" applyFill="1" applyBorder="1" applyAlignment="1">
      <alignment vertical="center"/>
    </xf>
    <xf numFmtId="0" fontId="1" fillId="19" borderId="37" xfId="0" applyFont="1" applyFill="1" applyBorder="1" applyAlignment="1">
      <alignment vertical="center"/>
    </xf>
    <xf numFmtId="0" fontId="1" fillId="19" borderId="40" xfId="0" applyFont="1" applyFill="1" applyBorder="1" applyAlignment="1">
      <alignment vertical="center"/>
    </xf>
    <xf numFmtId="0" fontId="1" fillId="16" borderId="34" xfId="0" applyFont="1" applyFill="1" applyBorder="1" applyAlignment="1">
      <alignment vertical="center"/>
    </xf>
    <xf numFmtId="0" fontId="1" fillId="16" borderId="37" xfId="0" applyFont="1" applyFill="1" applyBorder="1" applyAlignment="1">
      <alignment vertical="center"/>
    </xf>
    <xf numFmtId="0" fontId="1" fillId="16" borderId="40" xfId="0" applyFont="1" applyFill="1" applyBorder="1" applyAlignment="1">
      <alignment vertical="center"/>
    </xf>
    <xf numFmtId="0" fontId="7" fillId="16" borderId="1" xfId="0" applyFont="1" applyFill="1" applyBorder="1" applyAlignment="1">
      <alignment vertical="center"/>
    </xf>
    <xf numFmtId="0" fontId="32" fillId="20" borderId="1" xfId="0" applyFont="1" applyFill="1" applyBorder="1" applyAlignment="1">
      <alignment vertical="center"/>
    </xf>
    <xf numFmtId="0" fontId="21" fillId="15" borderId="34" xfId="0" applyFont="1" applyFill="1" applyBorder="1" applyAlignment="1">
      <alignment vertical="center"/>
    </xf>
    <xf numFmtId="0" fontId="21" fillId="15" borderId="37" xfId="0" applyFont="1" applyFill="1" applyBorder="1" applyAlignment="1">
      <alignment vertical="center"/>
    </xf>
    <xf numFmtId="0" fontId="21" fillId="15" borderId="40" xfId="0" applyFont="1" applyFill="1" applyBorder="1" applyAlignment="1">
      <alignment vertical="center"/>
    </xf>
    <xf numFmtId="0" fontId="35" fillId="15" borderId="1" xfId="0" applyFont="1" applyFill="1" applyBorder="1" applyAlignment="1">
      <alignment vertical="center"/>
    </xf>
    <xf numFmtId="6" fontId="21" fillId="15" borderId="35" xfId="0" applyNumberFormat="1" applyFont="1" applyFill="1" applyBorder="1" applyAlignment="1">
      <alignment horizontal="center" vertical="center"/>
    </xf>
    <xf numFmtId="6" fontId="21" fillId="15" borderId="36" xfId="0" applyNumberFormat="1" applyFont="1" applyFill="1" applyBorder="1" applyAlignment="1">
      <alignment horizontal="center" vertical="center"/>
    </xf>
    <xf numFmtId="6" fontId="21" fillId="15" borderId="38" xfId="0" applyNumberFormat="1" applyFont="1" applyFill="1" applyBorder="1" applyAlignment="1">
      <alignment horizontal="center" vertical="center"/>
    </xf>
    <xf numFmtId="6" fontId="21" fillId="15" borderId="39" xfId="0" applyNumberFormat="1" applyFont="1" applyFill="1" applyBorder="1" applyAlignment="1">
      <alignment horizontal="center" vertical="center"/>
    </xf>
    <xf numFmtId="6" fontId="21" fillId="15" borderId="41" xfId="0" applyNumberFormat="1" applyFont="1" applyFill="1" applyBorder="1" applyAlignment="1">
      <alignment horizontal="center" vertical="center"/>
    </xf>
    <xf numFmtId="6" fontId="21" fillId="15" borderId="42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6" fontId="21" fillId="0" borderId="0" xfId="0" applyNumberFormat="1" applyFont="1" applyFill="1" applyBorder="1" applyAlignment="1">
      <alignment horizontal="center" vertical="center"/>
    </xf>
    <xf numFmtId="0" fontId="14" fillId="21" borderId="34" xfId="0" applyFont="1" applyFill="1" applyBorder="1" applyAlignment="1">
      <alignment vertical="center"/>
    </xf>
    <xf numFmtId="0" fontId="14" fillId="21" borderId="37" xfId="0" applyFont="1" applyFill="1" applyBorder="1" applyAlignment="1">
      <alignment vertical="center"/>
    </xf>
    <xf numFmtId="0" fontId="14" fillId="21" borderId="40" xfId="0" applyFont="1" applyFill="1" applyBorder="1" applyAlignment="1">
      <alignment vertical="center"/>
    </xf>
    <xf numFmtId="6" fontId="14" fillId="21" borderId="35" xfId="0" applyNumberFormat="1" applyFont="1" applyFill="1" applyBorder="1" applyAlignment="1">
      <alignment horizontal="center" vertical="center"/>
    </xf>
    <xf numFmtId="6" fontId="14" fillId="21" borderId="36" xfId="0" applyNumberFormat="1" applyFont="1" applyFill="1" applyBorder="1" applyAlignment="1">
      <alignment horizontal="center" vertical="center"/>
    </xf>
    <xf numFmtId="6" fontId="14" fillId="21" borderId="38" xfId="0" applyNumberFormat="1" applyFont="1" applyFill="1" applyBorder="1" applyAlignment="1">
      <alignment horizontal="center" vertical="center"/>
    </xf>
    <xf numFmtId="6" fontId="14" fillId="21" borderId="39" xfId="0" applyNumberFormat="1" applyFont="1" applyFill="1" applyBorder="1" applyAlignment="1">
      <alignment horizontal="center" vertical="center"/>
    </xf>
    <xf numFmtId="6" fontId="14" fillId="21" borderId="41" xfId="0" applyNumberFormat="1" applyFont="1" applyFill="1" applyBorder="1" applyAlignment="1">
      <alignment horizontal="center" vertical="center"/>
    </xf>
    <xf numFmtId="6" fontId="14" fillId="21" borderId="42" xfId="0" applyNumberFormat="1" applyFont="1" applyFill="1" applyBorder="1" applyAlignment="1">
      <alignment horizontal="center" vertical="center"/>
    </xf>
    <xf numFmtId="0" fontId="24" fillId="22" borderId="10" xfId="0" applyFont="1" applyFill="1" applyBorder="1" applyAlignment="1">
      <alignment vertical="center"/>
    </xf>
    <xf numFmtId="0" fontId="36" fillId="22" borderId="11" xfId="0" applyNumberFormat="1" applyFont="1" applyFill="1" applyBorder="1" applyAlignment="1">
      <alignment horizontal="center" vertical="center" wrapText="1"/>
    </xf>
    <xf numFmtId="164" fontId="24" fillId="22" borderId="11" xfId="0" applyNumberFormat="1" applyFont="1" applyFill="1" applyBorder="1" applyAlignment="1">
      <alignment horizontal="center" vertical="center"/>
    </xf>
    <xf numFmtId="164" fontId="24" fillId="22" borderId="21" xfId="0" applyNumberFormat="1" applyFont="1" applyFill="1" applyBorder="1" applyAlignment="1">
      <alignment horizontal="center" vertical="center"/>
    </xf>
    <xf numFmtId="0" fontId="24" fillId="22" borderId="12" xfId="0" applyFont="1" applyFill="1" applyBorder="1" applyAlignment="1">
      <alignment vertical="center"/>
    </xf>
    <xf numFmtId="0" fontId="36" fillId="22" borderId="13" xfId="0" applyNumberFormat="1" applyFont="1" applyFill="1" applyBorder="1" applyAlignment="1">
      <alignment horizontal="center" vertical="center" wrapText="1"/>
    </xf>
    <xf numFmtId="164" fontId="24" fillId="22" borderId="13" xfId="0" applyNumberFormat="1" applyFont="1" applyFill="1" applyBorder="1" applyAlignment="1">
      <alignment horizontal="center" vertical="center"/>
    </xf>
    <xf numFmtId="164" fontId="24" fillId="22" borderId="22" xfId="0" applyNumberFormat="1" applyFont="1" applyFill="1" applyBorder="1" applyAlignment="1">
      <alignment horizontal="center" vertical="center"/>
    </xf>
    <xf numFmtId="0" fontId="24" fillId="22" borderId="14" xfId="0" applyFont="1" applyFill="1" applyBorder="1" applyAlignment="1">
      <alignment vertical="center"/>
    </xf>
    <xf numFmtId="0" fontId="36" fillId="22" borderId="15" xfId="0" applyNumberFormat="1" applyFont="1" applyFill="1" applyBorder="1" applyAlignment="1">
      <alignment horizontal="center" vertical="center" wrapText="1"/>
    </xf>
    <xf numFmtId="164" fontId="24" fillId="22" borderId="15" xfId="0" applyNumberFormat="1" applyFont="1" applyFill="1" applyBorder="1" applyAlignment="1">
      <alignment horizontal="center" vertical="center"/>
    </xf>
    <xf numFmtId="164" fontId="24" fillId="22" borderId="23" xfId="0" applyNumberFormat="1" applyFont="1" applyFill="1" applyBorder="1" applyAlignment="1">
      <alignment horizontal="center" vertical="center"/>
    </xf>
    <xf numFmtId="0" fontId="37" fillId="2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1" fillId="12" borderId="10" xfId="0" applyFont="1" applyFill="1" applyBorder="1" applyAlignment="1">
      <alignment vertical="center"/>
    </xf>
    <xf numFmtId="164" fontId="21" fillId="12" borderId="11" xfId="0" applyNumberFormat="1" applyFont="1" applyFill="1" applyBorder="1" applyAlignment="1">
      <alignment horizontal="center" vertical="center"/>
    </xf>
    <xf numFmtId="164" fontId="21" fillId="12" borderId="21" xfId="0" applyNumberFormat="1" applyFont="1" applyFill="1" applyBorder="1" applyAlignment="1">
      <alignment horizontal="center" vertical="center"/>
    </xf>
    <xf numFmtId="0" fontId="21" fillId="12" borderId="12" xfId="0" applyFont="1" applyFill="1" applyBorder="1" applyAlignment="1">
      <alignment vertical="center"/>
    </xf>
    <xf numFmtId="164" fontId="21" fillId="12" borderId="13" xfId="0" applyNumberFormat="1" applyFont="1" applyFill="1" applyBorder="1" applyAlignment="1">
      <alignment horizontal="center" vertical="center"/>
    </xf>
    <xf numFmtId="164" fontId="21" fillId="12" borderId="22" xfId="0" applyNumberFormat="1" applyFont="1" applyFill="1" applyBorder="1" applyAlignment="1">
      <alignment horizontal="center" vertical="center"/>
    </xf>
    <xf numFmtId="0" fontId="21" fillId="12" borderId="14" xfId="0" applyFont="1" applyFill="1" applyBorder="1" applyAlignment="1">
      <alignment vertical="center"/>
    </xf>
    <xf numFmtId="164" fontId="21" fillId="12" borderId="15" xfId="0" applyNumberFormat="1" applyFont="1" applyFill="1" applyBorder="1" applyAlignment="1">
      <alignment horizontal="center" vertical="center"/>
    </xf>
    <xf numFmtId="164" fontId="21" fillId="12" borderId="23" xfId="0" applyNumberFormat="1" applyFont="1" applyFill="1" applyBorder="1" applyAlignment="1">
      <alignment horizontal="center" vertical="center"/>
    </xf>
    <xf numFmtId="164" fontId="21" fillId="12" borderId="16" xfId="0" applyNumberFormat="1" applyFont="1" applyFill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/>
    </xf>
    <xf numFmtId="0" fontId="35" fillId="12" borderId="32" xfId="0" applyFont="1" applyFill="1" applyBorder="1" applyAlignment="1">
      <alignment vertical="center"/>
    </xf>
    <xf numFmtId="0" fontId="24" fillId="23" borderId="10" xfId="0" applyFont="1" applyFill="1" applyBorder="1" applyAlignment="1">
      <alignment vertical="center"/>
    </xf>
    <xf numFmtId="0" fontId="36" fillId="23" borderId="11" xfId="0" applyNumberFormat="1" applyFont="1" applyFill="1" applyBorder="1" applyAlignment="1">
      <alignment horizontal="center" vertical="center" wrapText="1"/>
    </xf>
    <xf numFmtId="164" fontId="24" fillId="23" borderId="11" xfId="0" applyNumberFormat="1" applyFont="1" applyFill="1" applyBorder="1" applyAlignment="1">
      <alignment horizontal="center" vertical="center"/>
    </xf>
    <xf numFmtId="164" fontId="24" fillId="23" borderId="21" xfId="0" applyNumberFormat="1" applyFont="1" applyFill="1" applyBorder="1" applyAlignment="1">
      <alignment horizontal="center" vertical="center"/>
    </xf>
    <xf numFmtId="0" fontId="24" fillId="23" borderId="12" xfId="0" applyFont="1" applyFill="1" applyBorder="1" applyAlignment="1">
      <alignment vertical="center"/>
    </xf>
    <xf numFmtId="0" fontId="36" fillId="23" borderId="13" xfId="0" applyNumberFormat="1" applyFont="1" applyFill="1" applyBorder="1" applyAlignment="1">
      <alignment horizontal="center" vertical="center" wrapText="1"/>
    </xf>
    <xf numFmtId="164" fontId="24" fillId="23" borderId="13" xfId="0" applyNumberFormat="1" applyFont="1" applyFill="1" applyBorder="1" applyAlignment="1">
      <alignment horizontal="center" vertical="center"/>
    </xf>
    <xf numFmtId="164" fontId="24" fillId="23" borderId="22" xfId="0" applyNumberFormat="1" applyFont="1" applyFill="1" applyBorder="1" applyAlignment="1">
      <alignment horizontal="center" vertical="center"/>
    </xf>
    <xf numFmtId="0" fontId="24" fillId="23" borderId="15" xfId="0" applyNumberFormat="1" applyFont="1" applyFill="1" applyBorder="1" applyAlignment="1">
      <alignment horizontal="center" vertical="center" wrapText="1"/>
    </xf>
    <xf numFmtId="0" fontId="37" fillId="23" borderId="1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164" fontId="14" fillId="0" borderId="9" xfId="0" applyNumberFormat="1" applyFont="1" applyFill="1" applyBorder="1" applyAlignment="1">
      <alignment horizontal="center" vertical="center"/>
    </xf>
    <xf numFmtId="0" fontId="30" fillId="20" borderId="34" xfId="0" applyFont="1" applyFill="1" applyBorder="1" applyAlignment="1">
      <alignment vertical="center"/>
    </xf>
    <xf numFmtId="164" fontId="30" fillId="20" borderId="35" xfId="0" applyNumberFormat="1" applyFont="1" applyFill="1" applyBorder="1" applyAlignment="1">
      <alignment horizontal="center" vertical="center"/>
    </xf>
    <xf numFmtId="6" fontId="30" fillId="20" borderId="36" xfId="0" applyNumberFormat="1" applyFont="1" applyFill="1" applyBorder="1" applyAlignment="1">
      <alignment horizontal="center" vertical="center"/>
    </xf>
    <xf numFmtId="0" fontId="30" fillId="20" borderId="37" xfId="0" applyFont="1" applyFill="1" applyBorder="1" applyAlignment="1">
      <alignment vertical="center"/>
    </xf>
    <xf numFmtId="164" fontId="30" fillId="20" borderId="38" xfId="0" applyNumberFormat="1" applyFont="1" applyFill="1" applyBorder="1" applyAlignment="1">
      <alignment horizontal="center" vertical="center"/>
    </xf>
    <xf numFmtId="6" fontId="30" fillId="20" borderId="39" xfId="0" applyNumberFormat="1" applyFont="1" applyFill="1" applyBorder="1" applyAlignment="1">
      <alignment horizontal="center" vertical="center"/>
    </xf>
    <xf numFmtId="0" fontId="30" fillId="20" borderId="40" xfId="0" applyFont="1" applyFill="1" applyBorder="1" applyAlignment="1">
      <alignment vertical="center"/>
    </xf>
    <xf numFmtId="164" fontId="30" fillId="20" borderId="41" xfId="0" applyNumberFormat="1" applyFont="1" applyFill="1" applyBorder="1" applyAlignment="1">
      <alignment horizontal="center" vertical="center"/>
    </xf>
    <xf numFmtId="6" fontId="30" fillId="20" borderId="42" xfId="0" applyNumberFormat="1" applyFont="1" applyFill="1" applyBorder="1" applyAlignment="1">
      <alignment horizontal="center" vertical="center"/>
    </xf>
    <xf numFmtId="6" fontId="1" fillId="16" borderId="35" xfId="0" applyNumberFormat="1" applyFont="1" applyFill="1" applyBorder="1" applyAlignment="1">
      <alignment horizontal="center" vertical="center"/>
    </xf>
    <xf numFmtId="6" fontId="1" fillId="16" borderId="36" xfId="0" applyNumberFormat="1" applyFont="1" applyFill="1" applyBorder="1" applyAlignment="1">
      <alignment horizontal="center" vertical="center"/>
    </xf>
    <xf numFmtId="6" fontId="1" fillId="16" borderId="38" xfId="0" applyNumberFormat="1" applyFont="1" applyFill="1" applyBorder="1" applyAlignment="1">
      <alignment horizontal="center" vertical="center"/>
    </xf>
    <xf numFmtId="6" fontId="1" fillId="16" borderId="39" xfId="0" applyNumberFormat="1" applyFont="1" applyFill="1" applyBorder="1" applyAlignment="1">
      <alignment horizontal="center" vertical="center"/>
    </xf>
    <xf numFmtId="6" fontId="1" fillId="16" borderId="41" xfId="0" applyNumberFormat="1" applyFont="1" applyFill="1" applyBorder="1" applyAlignment="1">
      <alignment horizontal="center" vertical="center"/>
    </xf>
    <xf numFmtId="6" fontId="1" fillId="16" borderId="42" xfId="0" applyNumberFormat="1" applyFont="1" applyFill="1" applyBorder="1" applyAlignment="1">
      <alignment horizontal="center" vertical="center"/>
    </xf>
    <xf numFmtId="6" fontId="1" fillId="19" borderId="35" xfId="0" applyNumberFormat="1" applyFont="1" applyFill="1" applyBorder="1" applyAlignment="1">
      <alignment horizontal="center" vertical="center"/>
    </xf>
    <xf numFmtId="6" fontId="1" fillId="19" borderId="36" xfId="0" applyNumberFormat="1" applyFont="1" applyFill="1" applyBorder="1" applyAlignment="1">
      <alignment horizontal="center" vertical="center"/>
    </xf>
    <xf numFmtId="6" fontId="1" fillId="19" borderId="38" xfId="0" applyNumberFormat="1" applyFont="1" applyFill="1" applyBorder="1" applyAlignment="1">
      <alignment horizontal="center" vertical="center"/>
    </xf>
    <xf numFmtId="6" fontId="1" fillId="19" borderId="39" xfId="0" applyNumberFormat="1" applyFont="1" applyFill="1" applyBorder="1" applyAlignment="1">
      <alignment horizontal="center" vertical="center"/>
    </xf>
    <xf numFmtId="6" fontId="1" fillId="19" borderId="41" xfId="0" applyNumberFormat="1" applyFont="1" applyFill="1" applyBorder="1" applyAlignment="1">
      <alignment horizontal="center" vertical="center"/>
    </xf>
    <xf numFmtId="6" fontId="1" fillId="19" borderId="42" xfId="0" applyNumberFormat="1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vertical="center"/>
    </xf>
    <xf numFmtId="0" fontId="9" fillId="25" borderId="1" xfId="0" applyFont="1" applyFill="1" applyBorder="1" applyAlignment="1">
      <alignment vertical="center"/>
    </xf>
    <xf numFmtId="0" fontId="1" fillId="25" borderId="10" xfId="0" applyFont="1" applyFill="1" applyBorder="1" applyAlignment="1">
      <alignment vertical="center"/>
    </xf>
    <xf numFmtId="0" fontId="1" fillId="25" borderId="12" xfId="0" applyFont="1" applyFill="1" applyBorder="1" applyAlignment="1">
      <alignment vertical="center"/>
    </xf>
    <xf numFmtId="0" fontId="1" fillId="25" borderId="14" xfId="0" applyFont="1" applyFill="1" applyBorder="1" applyAlignment="1">
      <alignment vertical="center"/>
    </xf>
    <xf numFmtId="6" fontId="1" fillId="25" borderId="11" xfId="0" applyNumberFormat="1" applyFont="1" applyFill="1" applyBorder="1" applyAlignment="1">
      <alignment horizontal="center" vertical="center"/>
    </xf>
    <xf numFmtId="6" fontId="1" fillId="25" borderId="28" xfId="0" applyNumberFormat="1" applyFont="1" applyFill="1" applyBorder="1" applyAlignment="1">
      <alignment horizontal="center" vertical="center"/>
    </xf>
    <xf numFmtId="6" fontId="1" fillId="25" borderId="21" xfId="0" applyNumberFormat="1" applyFont="1" applyFill="1" applyBorder="1" applyAlignment="1">
      <alignment horizontal="center" vertical="center"/>
    </xf>
    <xf numFmtId="6" fontId="1" fillId="25" borderId="13" xfId="0" applyNumberFormat="1" applyFont="1" applyFill="1" applyBorder="1" applyAlignment="1">
      <alignment horizontal="center" vertical="center"/>
    </xf>
    <xf numFmtId="6" fontId="1" fillId="25" borderId="29" xfId="0" applyNumberFormat="1" applyFont="1" applyFill="1" applyBorder="1" applyAlignment="1">
      <alignment horizontal="center" vertical="center"/>
    </xf>
    <xf numFmtId="6" fontId="1" fillId="25" borderId="22" xfId="0" applyNumberFormat="1" applyFont="1" applyFill="1" applyBorder="1" applyAlignment="1">
      <alignment horizontal="center" vertical="center"/>
    </xf>
    <xf numFmtId="6" fontId="1" fillId="25" borderId="15" xfId="0" applyNumberFormat="1" applyFont="1" applyFill="1" applyBorder="1" applyAlignment="1">
      <alignment horizontal="center" vertical="center"/>
    </xf>
    <xf numFmtId="6" fontId="1" fillId="25" borderId="30" xfId="0" applyNumberFormat="1" applyFont="1" applyFill="1" applyBorder="1" applyAlignment="1">
      <alignment horizontal="center" vertical="center"/>
    </xf>
    <xf numFmtId="6" fontId="1" fillId="25" borderId="23" xfId="0" applyNumberFormat="1" applyFont="1" applyFill="1" applyBorder="1" applyAlignment="1">
      <alignment horizontal="center" vertical="center"/>
    </xf>
    <xf numFmtId="0" fontId="9" fillId="26" borderId="1" xfId="0" applyFont="1" applyFill="1" applyBorder="1" applyAlignment="1">
      <alignment vertical="center"/>
    </xf>
    <xf numFmtId="0" fontId="1" fillId="26" borderId="10" xfId="0" applyFont="1" applyFill="1" applyBorder="1" applyAlignment="1">
      <alignment vertical="center"/>
    </xf>
    <xf numFmtId="0" fontId="1" fillId="26" borderId="12" xfId="0" applyFont="1" applyFill="1" applyBorder="1" applyAlignment="1">
      <alignment vertical="center"/>
    </xf>
    <xf numFmtId="0" fontId="1" fillId="26" borderId="14" xfId="0" applyFont="1" applyFill="1" applyBorder="1" applyAlignment="1">
      <alignment vertical="center"/>
    </xf>
    <xf numFmtId="6" fontId="1" fillId="26" borderId="11" xfId="0" applyNumberFormat="1" applyFont="1" applyFill="1" applyBorder="1" applyAlignment="1">
      <alignment horizontal="center" vertical="center"/>
    </xf>
    <xf numFmtId="6" fontId="1" fillId="26" borderId="28" xfId="0" applyNumberFormat="1" applyFont="1" applyFill="1" applyBorder="1" applyAlignment="1">
      <alignment horizontal="center" vertical="center"/>
    </xf>
    <xf numFmtId="6" fontId="1" fillId="26" borderId="21" xfId="0" applyNumberFormat="1" applyFont="1" applyFill="1" applyBorder="1" applyAlignment="1">
      <alignment horizontal="center" vertical="center"/>
    </xf>
    <xf numFmtId="6" fontId="1" fillId="26" borderId="13" xfId="0" applyNumberFormat="1" applyFont="1" applyFill="1" applyBorder="1" applyAlignment="1">
      <alignment horizontal="center" vertical="center"/>
    </xf>
    <xf numFmtId="6" fontId="1" fillId="26" borderId="29" xfId="0" applyNumberFormat="1" applyFont="1" applyFill="1" applyBorder="1" applyAlignment="1">
      <alignment horizontal="center" vertical="center"/>
    </xf>
    <xf numFmtId="6" fontId="1" fillId="26" borderId="22" xfId="0" applyNumberFormat="1" applyFont="1" applyFill="1" applyBorder="1" applyAlignment="1">
      <alignment horizontal="center" vertical="center"/>
    </xf>
    <xf numFmtId="6" fontId="1" fillId="26" borderId="15" xfId="0" applyNumberFormat="1" applyFont="1" applyFill="1" applyBorder="1" applyAlignment="1">
      <alignment horizontal="center" vertical="center"/>
    </xf>
    <xf numFmtId="6" fontId="1" fillId="26" borderId="30" xfId="0" applyNumberFormat="1" applyFont="1" applyFill="1" applyBorder="1" applyAlignment="1">
      <alignment horizontal="center" vertical="center"/>
    </xf>
    <xf numFmtId="6" fontId="1" fillId="26" borderId="23" xfId="0" applyNumberFormat="1" applyFont="1" applyFill="1" applyBorder="1" applyAlignment="1">
      <alignment horizontal="center" vertical="center"/>
    </xf>
    <xf numFmtId="0" fontId="9" fillId="27" borderId="1" xfId="0" applyFont="1" applyFill="1" applyBorder="1" applyAlignment="1">
      <alignment vertical="center"/>
    </xf>
    <xf numFmtId="0" fontId="14" fillId="27" borderId="10" xfId="0" applyFont="1" applyFill="1" applyBorder="1" applyAlignment="1">
      <alignment vertical="center"/>
    </xf>
    <xf numFmtId="0" fontId="14" fillId="27" borderId="12" xfId="0" applyFont="1" applyFill="1" applyBorder="1" applyAlignment="1">
      <alignment vertical="center"/>
    </xf>
    <xf numFmtId="0" fontId="14" fillId="27" borderId="8" xfId="0" applyFont="1" applyFill="1" applyBorder="1" applyAlignment="1">
      <alignment vertical="center"/>
    </xf>
    <xf numFmtId="6" fontId="14" fillId="27" borderId="11" xfId="0" applyNumberFormat="1" applyFont="1" applyFill="1" applyBorder="1" applyAlignment="1">
      <alignment horizontal="center" vertical="center"/>
    </xf>
    <xf numFmtId="6" fontId="14" fillId="27" borderId="28" xfId="0" applyNumberFormat="1" applyFont="1" applyFill="1" applyBorder="1" applyAlignment="1">
      <alignment horizontal="center" vertical="center"/>
    </xf>
    <xf numFmtId="6" fontId="14" fillId="27" borderId="21" xfId="0" applyNumberFormat="1" applyFont="1" applyFill="1" applyBorder="1" applyAlignment="1">
      <alignment horizontal="center" vertical="center"/>
    </xf>
    <xf numFmtId="6" fontId="14" fillId="27" borderId="13" xfId="0" applyNumberFormat="1" applyFont="1" applyFill="1" applyBorder="1" applyAlignment="1">
      <alignment horizontal="center" vertical="center"/>
    </xf>
    <xf numFmtId="6" fontId="14" fillId="27" borderId="29" xfId="0" applyNumberFormat="1" applyFont="1" applyFill="1" applyBorder="1" applyAlignment="1">
      <alignment horizontal="center" vertical="center"/>
    </xf>
    <xf numFmtId="6" fontId="14" fillId="27" borderId="22" xfId="0" applyNumberFormat="1" applyFont="1" applyFill="1" applyBorder="1" applyAlignment="1">
      <alignment horizontal="center" vertical="center"/>
    </xf>
    <xf numFmtId="6" fontId="14" fillId="27" borderId="15" xfId="0" applyNumberFormat="1" applyFont="1" applyFill="1" applyBorder="1" applyAlignment="1">
      <alignment horizontal="center" vertical="center"/>
    </xf>
    <xf numFmtId="6" fontId="14" fillId="27" borderId="23" xfId="0" applyNumberFormat="1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vertical="center"/>
    </xf>
    <xf numFmtId="0" fontId="14" fillId="24" borderId="12" xfId="0" applyFont="1" applyFill="1" applyBorder="1" applyAlignment="1">
      <alignment vertical="center"/>
    </xf>
    <xf numFmtId="0" fontId="14" fillId="24" borderId="14" xfId="0" applyFont="1" applyFill="1" applyBorder="1" applyAlignment="1">
      <alignment vertical="center"/>
    </xf>
    <xf numFmtId="164" fontId="14" fillId="24" borderId="11" xfId="0" applyNumberFormat="1" applyFont="1" applyFill="1" applyBorder="1" applyAlignment="1">
      <alignment horizontal="center" vertical="center"/>
    </xf>
    <xf numFmtId="164" fontId="14" fillId="24" borderId="28" xfId="0" applyNumberFormat="1" applyFont="1" applyFill="1" applyBorder="1" applyAlignment="1">
      <alignment horizontal="center" vertical="center"/>
    </xf>
    <xf numFmtId="164" fontId="14" fillId="24" borderId="21" xfId="0" applyNumberFormat="1" applyFont="1" applyFill="1" applyBorder="1" applyAlignment="1">
      <alignment horizontal="center" vertical="center"/>
    </xf>
    <xf numFmtId="164" fontId="14" fillId="24" borderId="13" xfId="0" applyNumberFormat="1" applyFont="1" applyFill="1" applyBorder="1" applyAlignment="1">
      <alignment horizontal="center" vertical="center"/>
    </xf>
    <xf numFmtId="164" fontId="14" fillId="24" borderId="29" xfId="0" applyNumberFormat="1" applyFont="1" applyFill="1" applyBorder="1" applyAlignment="1">
      <alignment horizontal="center" vertical="center"/>
    </xf>
    <xf numFmtId="164" fontId="14" fillId="24" borderId="22" xfId="0" applyNumberFormat="1" applyFont="1" applyFill="1" applyBorder="1" applyAlignment="1">
      <alignment horizontal="center" vertical="center"/>
    </xf>
    <xf numFmtId="164" fontId="14" fillId="24" borderId="15" xfId="0" applyNumberFormat="1" applyFont="1" applyFill="1" applyBorder="1" applyAlignment="1">
      <alignment horizontal="center" vertical="center"/>
    </xf>
    <xf numFmtId="164" fontId="14" fillId="24" borderId="30" xfId="0" applyNumberFormat="1" applyFont="1" applyFill="1" applyBorder="1" applyAlignment="1">
      <alignment horizontal="center" vertical="center"/>
    </xf>
    <xf numFmtId="164" fontId="14" fillId="24" borderId="23" xfId="0" applyNumberFormat="1" applyFont="1" applyFill="1" applyBorder="1" applyAlignment="1">
      <alignment horizontal="center" vertical="center"/>
    </xf>
    <xf numFmtId="6" fontId="14" fillId="0" borderId="43" xfId="0" applyNumberFormat="1" applyFont="1" applyFill="1" applyBorder="1" applyAlignment="1">
      <alignment horizontal="center" vertical="center"/>
    </xf>
    <xf numFmtId="6" fontId="14" fillId="0" borderId="44" xfId="0" applyNumberFormat="1" applyFont="1" applyFill="1" applyBorder="1" applyAlignment="1">
      <alignment horizontal="center" vertical="center"/>
    </xf>
    <xf numFmtId="0" fontId="38" fillId="0" borderId="11" xfId="0" applyNumberFormat="1" applyFont="1" applyFill="1" applyBorder="1" applyAlignment="1">
      <alignment horizontal="center" vertical="center" wrapText="1"/>
    </xf>
    <xf numFmtId="0" fontId="38" fillId="0" borderId="1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6" fontId="1" fillId="5" borderId="45" xfId="0" applyNumberFormat="1" applyFont="1" applyFill="1" applyBorder="1" applyAlignment="1">
      <alignment horizontal="center" vertical="center"/>
    </xf>
    <xf numFmtId="6" fontId="1" fillId="5" borderId="46" xfId="0" applyNumberFormat="1" applyFont="1" applyFill="1" applyBorder="1" applyAlignment="1">
      <alignment horizontal="center" vertical="center"/>
    </xf>
    <xf numFmtId="6" fontId="1" fillId="5" borderId="47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3" fillId="0" borderId="4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164" fontId="31" fillId="0" borderId="0" xfId="0" applyNumberFormat="1" applyFont="1" applyFill="1" applyBorder="1" applyAlignment="1">
      <alignment horizontal="center" vertical="center"/>
    </xf>
    <xf numFmtId="164" fontId="39" fillId="0" borderId="0" xfId="0" applyNumberFormat="1" applyFont="1" applyFill="1" applyBorder="1" applyAlignment="1">
      <alignment horizontal="center" vertical="center"/>
    </xf>
    <xf numFmtId="164" fontId="4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4" fillId="11" borderId="50" xfId="0" applyFont="1" applyFill="1" applyBorder="1" applyAlignment="1">
      <alignment vertical="center"/>
    </xf>
    <xf numFmtId="0" fontId="38" fillId="0" borderId="51" xfId="0" applyNumberFormat="1" applyFont="1" applyFill="1" applyBorder="1" applyAlignment="1">
      <alignment horizontal="center" vertical="center" wrapText="1"/>
    </xf>
    <xf numFmtId="164" fontId="14" fillId="0" borderId="52" xfId="0" applyNumberFormat="1" applyFont="1" applyFill="1" applyBorder="1" applyAlignment="1">
      <alignment horizontal="center" vertical="center"/>
    </xf>
    <xf numFmtId="164" fontId="14" fillId="0" borderId="53" xfId="0" applyNumberFormat="1" applyFont="1" applyFill="1" applyBorder="1" applyAlignment="1">
      <alignment horizontal="center" vertical="center"/>
    </xf>
    <xf numFmtId="0" fontId="14" fillId="11" borderId="54" xfId="0" applyFont="1" applyFill="1" applyBorder="1" applyAlignment="1">
      <alignment vertical="center"/>
    </xf>
    <xf numFmtId="0" fontId="38" fillId="0" borderId="55" xfId="0" applyNumberFormat="1" applyFont="1" applyFill="1" applyBorder="1" applyAlignment="1">
      <alignment horizontal="center" vertical="center" wrapText="1"/>
    </xf>
    <xf numFmtId="164" fontId="14" fillId="0" borderId="56" xfId="0" applyNumberFormat="1" applyFont="1" applyFill="1" applyBorder="1" applyAlignment="1">
      <alignment horizontal="center" vertical="center"/>
    </xf>
    <xf numFmtId="164" fontId="14" fillId="0" borderId="57" xfId="0" applyNumberFormat="1" applyFont="1" applyFill="1" applyBorder="1" applyAlignment="1">
      <alignment horizontal="center" vertical="center"/>
    </xf>
    <xf numFmtId="0" fontId="1" fillId="0" borderId="56" xfId="0" applyNumberFormat="1" applyFont="1" applyFill="1" applyBorder="1" applyAlignment="1">
      <alignment horizontal="center" vertical="center" wrapText="1"/>
    </xf>
    <xf numFmtId="0" fontId="14" fillId="11" borderId="58" xfId="0" applyFont="1" applyFill="1" applyBorder="1" applyAlignment="1">
      <alignment vertical="center"/>
    </xf>
    <xf numFmtId="0" fontId="1" fillId="0" borderId="59" xfId="0" applyNumberFormat="1" applyFont="1" applyFill="1" applyBorder="1" applyAlignment="1">
      <alignment horizontal="center" vertical="center" wrapText="1"/>
    </xf>
    <xf numFmtId="164" fontId="14" fillId="0" borderId="60" xfId="0" applyNumberFormat="1" applyFont="1" applyFill="1" applyBorder="1" applyAlignment="1">
      <alignment horizontal="center" vertical="center"/>
    </xf>
    <xf numFmtId="164" fontId="14" fillId="0" borderId="61" xfId="0" applyNumberFormat="1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vertical="center"/>
    </xf>
    <xf numFmtId="0" fontId="38" fillId="0" borderId="3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vertical="center"/>
    </xf>
    <xf numFmtId="0" fontId="38" fillId="0" borderId="6" xfId="0" applyNumberFormat="1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vertical="center"/>
    </xf>
    <xf numFmtId="0" fontId="38" fillId="0" borderId="9" xfId="0" applyNumberFormat="1" applyFont="1" applyFill="1" applyBorder="1" applyAlignment="1">
      <alignment horizontal="center" vertical="center" wrapText="1"/>
    </xf>
    <xf numFmtId="164" fontId="14" fillId="0" borderId="17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/>
    <xf numFmtId="164" fontId="41" fillId="0" borderId="0" xfId="0" applyNumberFormat="1" applyFont="1" applyFill="1" applyBorder="1" applyAlignment="1">
      <alignment horizontal="center" vertical="center"/>
    </xf>
    <xf numFmtId="164" fontId="41" fillId="0" borderId="0" xfId="0" applyNumberFormat="1" applyFont="1" applyAlignment="1">
      <alignment horizontal="center" vertical="center"/>
    </xf>
    <xf numFmtId="164" fontId="41" fillId="0" borderId="0" xfId="0" applyNumberFormat="1" applyFont="1" applyBorder="1" applyAlignment="1">
      <alignment horizontal="center" vertical="center"/>
    </xf>
    <xf numFmtId="0" fontId="24" fillId="23" borderId="49" xfId="0" applyNumberFormat="1" applyFont="1" applyFill="1" applyBorder="1" applyAlignment="1">
      <alignment horizontal="center" vertical="center" wrapText="1"/>
    </xf>
    <xf numFmtId="0" fontId="24" fillId="23" borderId="63" xfId="0" applyFont="1" applyFill="1" applyBorder="1" applyAlignment="1">
      <alignment vertical="center"/>
    </xf>
    <xf numFmtId="0" fontId="24" fillId="23" borderId="62" xfId="0" applyFont="1" applyFill="1" applyBorder="1" applyAlignment="1">
      <alignment vertical="center"/>
    </xf>
    <xf numFmtId="0" fontId="14" fillId="12" borderId="34" xfId="0" applyFont="1" applyFill="1" applyBorder="1" applyAlignment="1">
      <alignment vertical="center"/>
    </xf>
    <xf numFmtId="164" fontId="14" fillId="12" borderId="35" xfId="0" applyNumberFormat="1" applyFont="1" applyFill="1" applyBorder="1" applyAlignment="1">
      <alignment horizontal="center" vertical="center"/>
    </xf>
    <xf numFmtId="164" fontId="14" fillId="12" borderId="36" xfId="0" applyNumberFormat="1" applyFont="1" applyFill="1" applyBorder="1" applyAlignment="1">
      <alignment horizontal="center" vertical="center"/>
    </xf>
    <xf numFmtId="0" fontId="14" fillId="12" borderId="37" xfId="0" applyFont="1" applyFill="1" applyBorder="1" applyAlignment="1">
      <alignment vertical="center"/>
    </xf>
    <xf numFmtId="164" fontId="14" fillId="12" borderId="38" xfId="0" applyNumberFormat="1" applyFont="1" applyFill="1" applyBorder="1" applyAlignment="1">
      <alignment horizontal="center" vertical="center"/>
    </xf>
    <xf numFmtId="164" fontId="14" fillId="12" borderId="39" xfId="0" applyNumberFormat="1" applyFont="1" applyFill="1" applyBorder="1" applyAlignment="1">
      <alignment horizontal="center" vertical="center"/>
    </xf>
    <xf numFmtId="164" fontId="14" fillId="12" borderId="41" xfId="0" applyNumberFormat="1" applyFont="1" applyFill="1" applyBorder="1" applyAlignment="1">
      <alignment horizontal="center" vertical="center"/>
    </xf>
    <xf numFmtId="164" fontId="14" fillId="12" borderId="42" xfId="0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vertical="center"/>
    </xf>
    <xf numFmtId="0" fontId="14" fillId="12" borderId="4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C11"/>
      <color rgb="FF66CCFF"/>
      <color rgb="FFFF6600"/>
      <color rgb="FFC0C0C0"/>
      <color rgb="FFCC99FF"/>
      <color rgb="FFF6D40A"/>
      <color rgb="FFB6AE4A"/>
      <color rgb="FFFFFFFF"/>
      <color rgb="FFFFFF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95250</xdr:colOff>
      <xdr:row>14</xdr:row>
      <xdr:rowOff>54429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885964" y="4150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95250</xdr:colOff>
      <xdr:row>14</xdr:row>
      <xdr:rowOff>54429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C1826D8-AE8A-423B-A7FB-1FADD15200A3}"/>
            </a:ext>
          </a:extLst>
        </xdr:cNvPr>
        <xdr:cNvSpPr txBox="1"/>
      </xdr:nvSpPr>
      <xdr:spPr>
        <a:xfrm>
          <a:off x="15259050" y="44883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7"/>
  <sheetViews>
    <sheetView tabSelected="1" zoomScale="75" zoomScaleNormal="75" workbookViewId="0">
      <selection activeCell="B11" sqref="B11"/>
    </sheetView>
  </sheetViews>
  <sheetFormatPr defaultRowHeight="17.25" x14ac:dyDescent="0.35"/>
  <cols>
    <col min="1" max="1" width="65.265625" style="1" customWidth="1"/>
    <col min="2" max="2" width="15.59765625" style="350" customWidth="1"/>
    <col min="3" max="8" width="15.59765625" style="10" customWidth="1"/>
    <col min="9" max="9" width="15.59765625" customWidth="1"/>
  </cols>
  <sheetData>
    <row r="2" spans="1:9" ht="34.5" x14ac:dyDescent="0.35">
      <c r="A2" s="48" t="s">
        <v>107</v>
      </c>
    </row>
    <row r="4" spans="1:9" s="383" customFormat="1" ht="15.4" thickBot="1" x14ac:dyDescent="0.45">
      <c r="A4" s="380"/>
      <c r="B4" s="350" t="s">
        <v>94</v>
      </c>
      <c r="C4" s="32" t="s">
        <v>93</v>
      </c>
      <c r="D4" s="32" t="s">
        <v>92</v>
      </c>
      <c r="E4" s="32" t="s">
        <v>29</v>
      </c>
      <c r="F4" s="32" t="s">
        <v>23</v>
      </c>
      <c r="G4" s="32" t="s">
        <v>90</v>
      </c>
      <c r="H4" s="381" t="s">
        <v>89</v>
      </c>
      <c r="I4" s="382" t="s">
        <v>91</v>
      </c>
    </row>
    <row r="5" spans="1:9" ht="20.25" x14ac:dyDescent="0.35">
      <c r="A5" s="34" t="s">
        <v>13</v>
      </c>
      <c r="B5" s="384" t="s">
        <v>11</v>
      </c>
      <c r="C5" s="384" t="s">
        <v>11</v>
      </c>
      <c r="D5" s="384" t="s">
        <v>11</v>
      </c>
      <c r="E5" s="384" t="s">
        <v>11</v>
      </c>
      <c r="F5" s="384" t="s">
        <v>11</v>
      </c>
      <c r="G5" s="384" t="s">
        <v>11</v>
      </c>
      <c r="H5" s="384" t="s">
        <v>11</v>
      </c>
      <c r="I5" s="384" t="s">
        <v>11</v>
      </c>
    </row>
    <row r="6" spans="1:9" x14ac:dyDescent="0.35">
      <c r="A6" s="80" t="s">
        <v>37</v>
      </c>
      <c r="B6" s="354">
        <v>250</v>
      </c>
      <c r="C6" s="385">
        <v>232</v>
      </c>
      <c r="D6" s="385">
        <v>201</v>
      </c>
      <c r="E6" s="385">
        <v>191</v>
      </c>
      <c r="F6" s="385">
        <v>182</v>
      </c>
      <c r="G6" s="385">
        <v>173</v>
      </c>
      <c r="H6" s="385">
        <v>165</v>
      </c>
      <c r="I6" s="385">
        <v>159</v>
      </c>
    </row>
    <row r="7" spans="1:9" x14ac:dyDescent="0.35">
      <c r="A7" s="81" t="s">
        <v>82</v>
      </c>
      <c r="B7" s="354">
        <v>355</v>
      </c>
      <c r="C7" s="385">
        <v>246</v>
      </c>
      <c r="D7" s="385">
        <v>213</v>
      </c>
      <c r="E7" s="385">
        <v>203</v>
      </c>
      <c r="F7" s="385">
        <v>193</v>
      </c>
      <c r="G7" s="385">
        <f>I7*1.05</f>
        <v>173.25</v>
      </c>
      <c r="H7" s="385">
        <v>175</v>
      </c>
      <c r="I7" s="385">
        <v>165</v>
      </c>
    </row>
    <row r="8" spans="1:9" ht="17.649999999999999" thickBot="1" x14ac:dyDescent="0.4">
      <c r="A8" s="82" t="s">
        <v>36</v>
      </c>
      <c r="B8" s="354">
        <v>400</v>
      </c>
      <c r="C8" s="385">
        <v>260</v>
      </c>
      <c r="D8" s="385">
        <v>225</v>
      </c>
      <c r="E8" s="385">
        <v>214</v>
      </c>
      <c r="F8" s="385">
        <v>204</v>
      </c>
      <c r="G8" s="385">
        <f>I8*1.05</f>
        <v>178.5</v>
      </c>
      <c r="H8" s="385">
        <v>185</v>
      </c>
      <c r="I8" s="385">
        <v>170</v>
      </c>
    </row>
    <row r="9" spans="1:9" s="5" customFormat="1" ht="9.9499999999999993" customHeight="1" thickBot="1" x14ac:dyDescent="0.4">
      <c r="A9" s="40"/>
      <c r="B9" s="355"/>
      <c r="C9" s="385"/>
      <c r="D9" s="385"/>
      <c r="E9" s="385"/>
      <c r="F9" s="385"/>
      <c r="G9" s="386"/>
      <c r="H9" s="386"/>
      <c r="I9" s="386"/>
    </row>
    <row r="10" spans="1:9" ht="20.25" x14ac:dyDescent="0.35">
      <c r="A10" s="34" t="s">
        <v>137</v>
      </c>
      <c r="B10" s="356"/>
      <c r="C10" s="385"/>
      <c r="D10" s="385"/>
      <c r="E10" s="385"/>
      <c r="F10" s="385"/>
      <c r="G10" s="385"/>
      <c r="H10" s="385"/>
      <c r="I10" s="385"/>
    </row>
    <row r="11" spans="1:9" x14ac:dyDescent="0.35">
      <c r="A11" s="80" t="s">
        <v>80</v>
      </c>
      <c r="B11" s="354">
        <v>136</v>
      </c>
      <c r="C11" s="385">
        <v>106</v>
      </c>
      <c r="D11" s="385">
        <v>91</v>
      </c>
      <c r="E11" s="385">
        <v>87</v>
      </c>
      <c r="F11" s="385">
        <v>83</v>
      </c>
      <c r="G11" s="385">
        <f>I11*1.05</f>
        <v>73.5</v>
      </c>
      <c r="H11" s="385">
        <v>75</v>
      </c>
      <c r="I11" s="385">
        <v>70</v>
      </c>
    </row>
    <row r="12" spans="1:9" x14ac:dyDescent="0.35">
      <c r="A12" s="81" t="s">
        <v>81</v>
      </c>
      <c r="B12" s="354">
        <v>164</v>
      </c>
      <c r="C12" s="385">
        <v>134</v>
      </c>
      <c r="D12" s="385">
        <v>116</v>
      </c>
      <c r="E12" s="385">
        <v>110</v>
      </c>
      <c r="F12" s="385">
        <v>105</v>
      </c>
      <c r="G12" s="385">
        <f>I12*1.05</f>
        <v>94.5</v>
      </c>
      <c r="H12" s="385">
        <v>95</v>
      </c>
      <c r="I12" s="385">
        <v>90</v>
      </c>
    </row>
    <row r="13" spans="1:9" x14ac:dyDescent="0.35">
      <c r="A13" s="81" t="s">
        <v>44</v>
      </c>
      <c r="B13" s="354">
        <v>375</v>
      </c>
      <c r="C13" s="385">
        <v>282</v>
      </c>
      <c r="D13" s="385">
        <v>244</v>
      </c>
      <c r="E13" s="385">
        <v>232</v>
      </c>
      <c r="F13" s="385">
        <v>221</v>
      </c>
      <c r="G13" s="385">
        <f>I13*1.05</f>
        <v>204.75</v>
      </c>
      <c r="H13" s="385">
        <v>200</v>
      </c>
      <c r="I13" s="385">
        <v>195</v>
      </c>
    </row>
    <row r="14" spans="1:9" x14ac:dyDescent="0.35">
      <c r="A14" s="81" t="s">
        <v>40</v>
      </c>
      <c r="B14" s="354">
        <v>430</v>
      </c>
      <c r="C14" s="385">
        <v>352</v>
      </c>
      <c r="D14" s="385">
        <v>305</v>
      </c>
      <c r="E14" s="385">
        <v>290</v>
      </c>
      <c r="F14" s="385">
        <v>276</v>
      </c>
      <c r="G14" s="385">
        <f>I14*1.05</f>
        <v>257.25</v>
      </c>
      <c r="H14" s="385">
        <v>250</v>
      </c>
      <c r="I14" s="385">
        <v>245</v>
      </c>
    </row>
    <row r="15" spans="1:9" ht="18" customHeight="1" x14ac:dyDescent="0.35">
      <c r="A15" s="81" t="s">
        <v>71</v>
      </c>
      <c r="B15" s="354">
        <v>500</v>
      </c>
      <c r="C15" s="385">
        <v>399</v>
      </c>
      <c r="D15" s="385"/>
      <c r="E15" s="385"/>
      <c r="F15" s="385"/>
      <c r="G15" s="385"/>
      <c r="H15" s="385"/>
      <c r="I15" s="385"/>
    </row>
    <row r="16" spans="1:9" ht="18.75" customHeight="1" thickBot="1" x14ac:dyDescent="0.4">
      <c r="A16" s="108" t="s">
        <v>41</v>
      </c>
      <c r="B16" s="354">
        <v>585</v>
      </c>
      <c r="C16" s="385">
        <v>457</v>
      </c>
      <c r="D16" s="385">
        <v>390</v>
      </c>
      <c r="E16" s="385">
        <v>350</v>
      </c>
      <c r="F16" s="385"/>
      <c r="G16" s="385"/>
      <c r="H16" s="385"/>
      <c r="I16" s="385"/>
    </row>
    <row r="17" spans="1:9" ht="9.9499999999999993" customHeight="1" thickBot="1" x14ac:dyDescent="0.4">
      <c r="A17" s="40"/>
      <c r="B17" s="355"/>
      <c r="C17" s="385"/>
      <c r="D17" s="385"/>
      <c r="E17" s="385"/>
      <c r="F17" s="385"/>
      <c r="G17" s="385"/>
      <c r="H17" s="385"/>
      <c r="I17" s="385"/>
    </row>
    <row r="18" spans="1:9" ht="20.25" x14ac:dyDescent="0.35">
      <c r="A18" s="34" t="s">
        <v>2</v>
      </c>
      <c r="B18" s="356"/>
      <c r="C18" s="385"/>
      <c r="D18" s="385"/>
      <c r="E18" s="385"/>
      <c r="F18" s="385"/>
      <c r="G18" s="385"/>
      <c r="H18" s="385"/>
      <c r="I18" s="385"/>
    </row>
    <row r="19" spans="1:9" x14ac:dyDescent="0.35">
      <c r="A19" s="80" t="s">
        <v>14</v>
      </c>
      <c r="B19" s="354">
        <v>55</v>
      </c>
      <c r="C19" s="385">
        <v>47</v>
      </c>
      <c r="D19" s="385">
        <v>41</v>
      </c>
      <c r="E19" s="385">
        <v>39</v>
      </c>
      <c r="F19" s="385">
        <v>37</v>
      </c>
      <c r="G19" s="385">
        <f>I19*1.05</f>
        <v>33.6</v>
      </c>
      <c r="H19" s="385">
        <v>34</v>
      </c>
      <c r="I19" s="385">
        <v>32</v>
      </c>
    </row>
    <row r="20" spans="1:9" x14ac:dyDescent="0.35">
      <c r="A20" s="81" t="s">
        <v>3</v>
      </c>
      <c r="B20" s="354">
        <v>67</v>
      </c>
      <c r="C20" s="385">
        <v>58</v>
      </c>
      <c r="D20" s="385">
        <v>50</v>
      </c>
      <c r="E20" s="385">
        <v>48</v>
      </c>
      <c r="F20" s="385">
        <v>46</v>
      </c>
      <c r="G20" s="385">
        <f>I20*1.05</f>
        <v>44.1</v>
      </c>
      <c r="H20" s="385">
        <v>42</v>
      </c>
      <c r="I20" s="385">
        <v>42</v>
      </c>
    </row>
    <row r="21" spans="1:9" x14ac:dyDescent="0.35">
      <c r="A21" s="81" t="s">
        <v>34</v>
      </c>
      <c r="B21" s="354">
        <v>62</v>
      </c>
      <c r="C21" s="385">
        <v>72</v>
      </c>
      <c r="D21" s="385">
        <v>70</v>
      </c>
      <c r="E21" s="385"/>
      <c r="F21" s="385"/>
      <c r="G21" s="385"/>
      <c r="H21" s="385"/>
      <c r="I21" s="385"/>
    </row>
    <row r="22" spans="1:9" x14ac:dyDescent="0.35">
      <c r="A22" s="351" t="s">
        <v>83</v>
      </c>
      <c r="B22" s="354">
        <v>190</v>
      </c>
      <c r="C22" s="385">
        <v>125</v>
      </c>
      <c r="D22" s="385"/>
      <c r="E22" s="385"/>
      <c r="F22" s="385"/>
      <c r="G22" s="385"/>
      <c r="H22" s="385"/>
      <c r="I22" s="385"/>
    </row>
    <row r="23" spans="1:9" ht="17.649999999999999" thickBot="1" x14ac:dyDescent="0.4">
      <c r="A23" s="82" t="s">
        <v>84</v>
      </c>
      <c r="B23" s="354">
        <v>235</v>
      </c>
      <c r="C23" s="385">
        <v>125</v>
      </c>
      <c r="D23" s="385">
        <v>109</v>
      </c>
      <c r="E23" s="385">
        <v>104</v>
      </c>
      <c r="F23" s="385">
        <v>99</v>
      </c>
      <c r="G23" s="385">
        <f>I23*1.05</f>
        <v>42</v>
      </c>
      <c r="H23" s="385">
        <v>90</v>
      </c>
      <c r="I23" s="385">
        <v>40</v>
      </c>
    </row>
    <row r="24" spans="1:9" ht="9.9499999999999993" customHeight="1" thickBot="1" x14ac:dyDescent="0.4">
      <c r="A24" s="42"/>
      <c r="B24" s="355"/>
      <c r="C24" s="385"/>
      <c r="D24" s="385"/>
      <c r="E24" s="385"/>
      <c r="F24" s="385"/>
      <c r="G24" s="385"/>
      <c r="H24" s="385"/>
      <c r="I24" s="385"/>
    </row>
    <row r="25" spans="1:9" ht="20.65" thickBot="1" x14ac:dyDescent="0.4">
      <c r="A25" s="34" t="s">
        <v>0</v>
      </c>
      <c r="B25" s="356"/>
      <c r="C25" s="385"/>
      <c r="D25" s="385"/>
      <c r="E25" s="385"/>
      <c r="F25" s="385"/>
      <c r="G25" s="385"/>
      <c r="H25" s="385"/>
      <c r="I25" s="385"/>
    </row>
    <row r="26" spans="1:9" x14ac:dyDescent="0.35">
      <c r="A26" s="83" t="s">
        <v>19</v>
      </c>
      <c r="B26" s="354">
        <v>45</v>
      </c>
      <c r="C26" s="385">
        <v>43</v>
      </c>
      <c r="D26" s="385">
        <v>37</v>
      </c>
      <c r="E26" s="385">
        <v>35</v>
      </c>
      <c r="F26" s="385">
        <v>33</v>
      </c>
      <c r="G26" s="385">
        <f>I26*1.05</f>
        <v>31.5</v>
      </c>
      <c r="H26" s="385">
        <v>30</v>
      </c>
      <c r="I26" s="385">
        <v>30</v>
      </c>
    </row>
    <row r="27" spans="1:9" x14ac:dyDescent="0.35">
      <c r="A27" s="81" t="s">
        <v>4</v>
      </c>
      <c r="B27" s="354">
        <v>37</v>
      </c>
      <c r="C27" s="385">
        <v>35</v>
      </c>
      <c r="D27" s="385">
        <v>30</v>
      </c>
      <c r="E27" s="385">
        <v>29</v>
      </c>
      <c r="F27" s="385">
        <v>28</v>
      </c>
      <c r="G27" s="385">
        <f>I27*1.05</f>
        <v>26.25</v>
      </c>
      <c r="H27" s="385">
        <v>25</v>
      </c>
      <c r="I27" s="385">
        <v>25</v>
      </c>
    </row>
    <row r="28" spans="1:9" x14ac:dyDescent="0.35">
      <c r="A28" s="81" t="s">
        <v>7</v>
      </c>
      <c r="B28" s="354">
        <v>45</v>
      </c>
      <c r="C28" s="385">
        <v>43</v>
      </c>
      <c r="D28" s="385">
        <v>37</v>
      </c>
      <c r="E28" s="385">
        <v>35</v>
      </c>
      <c r="F28" s="385">
        <v>33</v>
      </c>
      <c r="G28" s="385">
        <f>I28*1.05</f>
        <v>31.5</v>
      </c>
      <c r="H28" s="385">
        <v>30</v>
      </c>
      <c r="I28" s="385">
        <v>30</v>
      </c>
    </row>
    <row r="29" spans="1:9" x14ac:dyDescent="0.35">
      <c r="A29" s="81" t="s">
        <v>59</v>
      </c>
      <c r="B29" s="354">
        <v>74</v>
      </c>
      <c r="C29" s="385">
        <v>70</v>
      </c>
      <c r="D29" s="385">
        <v>61</v>
      </c>
      <c r="E29" s="385">
        <v>58</v>
      </c>
      <c r="F29" s="385">
        <v>55</v>
      </c>
      <c r="G29" s="385">
        <f>I29*1.05</f>
        <v>52.5</v>
      </c>
      <c r="H29" s="385">
        <v>50</v>
      </c>
      <c r="I29" s="385">
        <v>50</v>
      </c>
    </row>
    <row r="30" spans="1:9" ht="17.649999999999999" thickBot="1" x14ac:dyDescent="0.4">
      <c r="A30" s="82" t="s">
        <v>5</v>
      </c>
      <c r="B30" s="354">
        <v>9</v>
      </c>
      <c r="C30" s="385">
        <v>8</v>
      </c>
      <c r="D30" s="385">
        <v>6</v>
      </c>
      <c r="E30" s="385">
        <v>6</v>
      </c>
      <c r="F30" s="385">
        <v>6</v>
      </c>
      <c r="G30" s="385">
        <f>I30*1.05</f>
        <v>5.25</v>
      </c>
      <c r="H30" s="385">
        <v>5</v>
      </c>
      <c r="I30" s="385">
        <v>5</v>
      </c>
    </row>
    <row r="31" spans="1:9" x14ac:dyDescent="0.4">
      <c r="C31" s="385"/>
      <c r="D31" s="385"/>
      <c r="E31" s="385"/>
      <c r="F31" s="385"/>
      <c r="G31" s="385"/>
      <c r="H31" s="385"/>
      <c r="I31" s="383"/>
    </row>
    <row r="32" spans="1:9" x14ac:dyDescent="0.4">
      <c r="A32" s="352"/>
      <c r="C32" s="385"/>
      <c r="D32" s="385"/>
      <c r="E32" s="385"/>
      <c r="F32" s="385"/>
      <c r="G32" s="385"/>
      <c r="H32" s="385"/>
      <c r="I32" s="383"/>
    </row>
    <row r="33" spans="1:1" ht="15" x14ac:dyDescent="0.35">
      <c r="A33" s="353" t="s">
        <v>85</v>
      </c>
    </row>
    <row r="34" spans="1:1" x14ac:dyDescent="0.35">
      <c r="A34" s="352" t="s">
        <v>87</v>
      </c>
    </row>
    <row r="35" spans="1:1" x14ac:dyDescent="0.35">
      <c r="A35" s="352"/>
    </row>
    <row r="36" spans="1:1" x14ac:dyDescent="0.35">
      <c r="A36" s="352"/>
    </row>
    <row r="37" spans="1:1" x14ac:dyDescent="0.35">
      <c r="A37" s="352" t="s">
        <v>108</v>
      </c>
    </row>
    <row r="38" spans="1:1" x14ac:dyDescent="0.35">
      <c r="A38" s="352"/>
    </row>
    <row r="39" spans="1:1" x14ac:dyDescent="0.35">
      <c r="A39" s="352"/>
    </row>
    <row r="40" spans="1:1" x14ac:dyDescent="0.35">
      <c r="A40" s="352"/>
    </row>
    <row r="41" spans="1:1" x14ac:dyDescent="0.35">
      <c r="A41" s="352"/>
    </row>
    <row r="42" spans="1:1" x14ac:dyDescent="0.35">
      <c r="A42" s="352"/>
    </row>
    <row r="43" spans="1:1" x14ac:dyDescent="0.35">
      <c r="A43" s="352"/>
    </row>
    <row r="44" spans="1:1" x14ac:dyDescent="0.35">
      <c r="A44" s="352"/>
    </row>
    <row r="45" spans="1:1" x14ac:dyDescent="0.35">
      <c r="A45" s="352"/>
    </row>
    <row r="46" spans="1:1" x14ac:dyDescent="0.35">
      <c r="A46" s="352"/>
    </row>
    <row r="47" spans="1:1" x14ac:dyDescent="0.35">
      <c r="A47" s="352"/>
    </row>
    <row r="48" spans="1:1" x14ac:dyDescent="0.35">
      <c r="A48" s="352"/>
    </row>
    <row r="49" spans="1:1" x14ac:dyDescent="0.35">
      <c r="A49" s="352"/>
    </row>
    <row r="50" spans="1:1" x14ac:dyDescent="0.35">
      <c r="A50" s="352"/>
    </row>
    <row r="51" spans="1:1" x14ac:dyDescent="0.35">
      <c r="A51" s="352"/>
    </row>
    <row r="52" spans="1:1" x14ac:dyDescent="0.35">
      <c r="A52" s="352"/>
    </row>
    <row r="53" spans="1:1" x14ac:dyDescent="0.35">
      <c r="A53" s="352"/>
    </row>
    <row r="54" spans="1:1" x14ac:dyDescent="0.35">
      <c r="A54" s="352"/>
    </row>
    <row r="55" spans="1:1" x14ac:dyDescent="0.35">
      <c r="A55" s="352"/>
    </row>
    <row r="56" spans="1:1" x14ac:dyDescent="0.35">
      <c r="A56" s="352"/>
    </row>
    <row r="57" spans="1:1" x14ac:dyDescent="0.35">
      <c r="A57" s="352"/>
    </row>
    <row r="58" spans="1:1" x14ac:dyDescent="0.35">
      <c r="A58" s="352"/>
    </row>
    <row r="59" spans="1:1" x14ac:dyDescent="0.35">
      <c r="A59" s="352"/>
    </row>
    <row r="60" spans="1:1" x14ac:dyDescent="0.35">
      <c r="A60" s="352"/>
    </row>
    <row r="61" spans="1:1" x14ac:dyDescent="0.35">
      <c r="A61" s="352"/>
    </row>
    <row r="62" spans="1:1" x14ac:dyDescent="0.35">
      <c r="A62" s="352"/>
    </row>
    <row r="63" spans="1:1" x14ac:dyDescent="0.35">
      <c r="A63" s="352"/>
    </row>
    <row r="64" spans="1:1" x14ac:dyDescent="0.35">
      <c r="A64" s="352"/>
    </row>
    <row r="65" spans="1:1" x14ac:dyDescent="0.35">
      <c r="A65" s="352"/>
    </row>
    <row r="66" spans="1:1" x14ac:dyDescent="0.35">
      <c r="A66" s="352"/>
    </row>
    <row r="67" spans="1:1" x14ac:dyDescent="0.35">
      <c r="A67" s="352"/>
    </row>
  </sheetData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5"/>
  <sheetViews>
    <sheetView zoomScale="75" zoomScaleNormal="75" workbookViewId="0">
      <selection activeCell="A4" sqref="A4:G20"/>
    </sheetView>
  </sheetViews>
  <sheetFormatPr defaultRowHeight="17.25" x14ac:dyDescent="0.35"/>
  <cols>
    <col min="1" max="1" width="65.73046875" style="1" customWidth="1"/>
    <col min="2" max="7" width="13.73046875" style="2" customWidth="1"/>
    <col min="8" max="8" width="12.59765625" customWidth="1"/>
    <col min="9" max="11" width="12.59765625" style="11" customWidth="1"/>
    <col min="12" max="13" width="12.59765625" customWidth="1"/>
  </cols>
  <sheetData>
    <row r="1" spans="1:13" x14ac:dyDescent="0.35">
      <c r="A1" s="1" t="s">
        <v>42</v>
      </c>
    </row>
    <row r="2" spans="1:13" x14ac:dyDescent="0.35">
      <c r="B2" s="2" t="s">
        <v>9</v>
      </c>
      <c r="C2" s="2" t="s">
        <v>9</v>
      </c>
      <c r="D2" s="2" t="s">
        <v>17</v>
      </c>
      <c r="E2" s="2" t="s">
        <v>28</v>
      </c>
      <c r="F2" s="2" t="s">
        <v>33</v>
      </c>
      <c r="G2" s="2" t="s">
        <v>18</v>
      </c>
    </row>
    <row r="3" spans="1:13" ht="17.649999999999999" thickBot="1" x14ac:dyDescent="0.4">
      <c r="I3" s="93" t="s">
        <v>116</v>
      </c>
      <c r="J3" s="93" t="s">
        <v>115</v>
      </c>
      <c r="K3" s="12" t="s">
        <v>120</v>
      </c>
      <c r="L3" s="12" t="s">
        <v>119</v>
      </c>
      <c r="M3" s="93">
        <v>2003</v>
      </c>
    </row>
    <row r="4" spans="1:13" ht="20.65" thickBot="1" x14ac:dyDescent="0.4">
      <c r="A4" s="34" t="s">
        <v>13</v>
      </c>
      <c r="B4" s="26" t="s">
        <v>48</v>
      </c>
      <c r="C4" s="26" t="s">
        <v>49</v>
      </c>
      <c r="D4" s="26" t="s">
        <v>50</v>
      </c>
      <c r="E4" s="26" t="s">
        <v>51</v>
      </c>
      <c r="F4" s="26" t="s">
        <v>52</v>
      </c>
      <c r="G4" s="26" t="s">
        <v>20</v>
      </c>
      <c r="H4" s="8" t="s">
        <v>1</v>
      </c>
      <c r="I4" s="13" t="s">
        <v>6</v>
      </c>
      <c r="J4" s="13" t="s">
        <v>6</v>
      </c>
      <c r="K4" s="13" t="s">
        <v>6</v>
      </c>
      <c r="L4" s="13" t="s">
        <v>6</v>
      </c>
      <c r="M4" s="13" t="s">
        <v>6</v>
      </c>
    </row>
    <row r="5" spans="1:13" ht="20.25" x14ac:dyDescent="0.35">
      <c r="A5" s="123" t="s">
        <v>54</v>
      </c>
      <c r="B5" s="166">
        <f>((H5*3)*0.85)+I5</f>
        <v>1177.5</v>
      </c>
      <c r="C5" s="166">
        <f>((H5*4)*0.85)+I5</f>
        <v>1390</v>
      </c>
      <c r="D5" s="166">
        <f>((H5*5)*0.77)+I5</f>
        <v>1502.5</v>
      </c>
      <c r="E5" s="166">
        <f>((H5*6)*0.75)+I5</f>
        <v>1665</v>
      </c>
      <c r="F5" s="166">
        <f>((H5*7)*0.7)+I5</f>
        <v>1765</v>
      </c>
      <c r="G5" s="167">
        <f>((H5*10)*0.65)+I5</f>
        <v>2165</v>
      </c>
      <c r="H5" s="8">
        <f>'Price Changer'!B6</f>
        <v>250</v>
      </c>
      <c r="I5" s="11">
        <v>540</v>
      </c>
      <c r="J5" s="11">
        <v>350</v>
      </c>
      <c r="K5" s="11">
        <v>315</v>
      </c>
      <c r="L5" s="11">
        <v>315</v>
      </c>
      <c r="M5" s="11">
        <v>140</v>
      </c>
    </row>
    <row r="6" spans="1:13" ht="20.25" x14ac:dyDescent="0.35">
      <c r="A6" s="126" t="s">
        <v>82</v>
      </c>
      <c r="B6" s="168">
        <f>((H6*3)*0.85)+I6</f>
        <v>1445.25</v>
      </c>
      <c r="C6" s="168">
        <f>((H6*4)*0.85)+I6</f>
        <v>1747</v>
      </c>
      <c r="D6" s="168">
        <f>((H6*5)*0.77)+I6</f>
        <v>1906.75</v>
      </c>
      <c r="E6" s="168">
        <f>((H6*6)*0.75)+I6</f>
        <v>2137.5</v>
      </c>
      <c r="F6" s="168">
        <f>((H6*7)*0.7)+I6</f>
        <v>2279.5</v>
      </c>
      <c r="G6" s="169">
        <f>((H6*10)*0.65)+I6</f>
        <v>2847.5</v>
      </c>
      <c r="H6" s="8">
        <f>'Price Changer'!B7</f>
        <v>355</v>
      </c>
      <c r="I6" s="11">
        <v>540</v>
      </c>
      <c r="J6" s="11">
        <v>370</v>
      </c>
      <c r="K6" s="11">
        <v>315</v>
      </c>
      <c r="L6" s="11">
        <v>315</v>
      </c>
      <c r="M6" s="11">
        <v>150</v>
      </c>
    </row>
    <row r="7" spans="1:13" ht="20.65" thickBot="1" x14ac:dyDescent="0.4">
      <c r="A7" s="129" t="s">
        <v>43</v>
      </c>
      <c r="B7" s="170">
        <f>((H7*3)*0.85)+I7</f>
        <v>1580</v>
      </c>
      <c r="C7" s="170">
        <f>((H7*4)*0.85)+I7</f>
        <v>1920</v>
      </c>
      <c r="D7" s="170">
        <f>((H7*5)*0.77)+I7</f>
        <v>2100</v>
      </c>
      <c r="E7" s="170">
        <f>((H7*6)*0.75)+I7</f>
        <v>2360</v>
      </c>
      <c r="F7" s="170">
        <f>((H7*7)*0.7)+I7</f>
        <v>2520</v>
      </c>
      <c r="G7" s="171">
        <f>((H7*10)*0.65)+I7</f>
        <v>3160</v>
      </c>
      <c r="H7" s="8">
        <f>'Price Changer'!B8</f>
        <v>400</v>
      </c>
      <c r="I7" s="11">
        <v>560</v>
      </c>
      <c r="J7" s="11">
        <v>390</v>
      </c>
      <c r="K7" s="11">
        <v>350</v>
      </c>
      <c r="L7" s="11">
        <v>350</v>
      </c>
      <c r="M7" s="11">
        <v>200</v>
      </c>
    </row>
    <row r="8" spans="1:13" ht="9.9499999999999993" customHeight="1" thickBot="1" x14ac:dyDescent="0.4">
      <c r="A8" s="27"/>
      <c r="B8" s="28"/>
      <c r="C8" s="28"/>
      <c r="D8" s="28"/>
      <c r="E8" s="28"/>
      <c r="F8" s="28"/>
      <c r="G8" s="28"/>
      <c r="H8" s="8"/>
      <c r="L8" s="11"/>
      <c r="M8" s="11"/>
    </row>
    <row r="9" spans="1:13" ht="20.65" thickBot="1" x14ac:dyDescent="0.4">
      <c r="A9" s="34" t="s">
        <v>12</v>
      </c>
      <c r="B9" s="28"/>
      <c r="C9" s="28"/>
      <c r="D9" s="28"/>
      <c r="E9" s="28"/>
      <c r="F9" s="28"/>
      <c r="G9" s="28"/>
      <c r="H9" s="8"/>
      <c r="L9" s="11"/>
      <c r="M9" s="11"/>
    </row>
    <row r="10" spans="1:13" ht="20.25" x14ac:dyDescent="0.35">
      <c r="A10" s="132" t="s">
        <v>80</v>
      </c>
      <c r="B10" s="166">
        <f t="shared" ref="B10:B15" si="0">((H10*3)*0.85)+I10</f>
        <v>886.8</v>
      </c>
      <c r="C10" s="166">
        <f t="shared" ref="C10:C15" si="1">((H10*4)*0.85)+I10</f>
        <v>1002.4</v>
      </c>
      <c r="D10" s="166">
        <f t="shared" ref="D10:D15" si="2">((H10*5)*0.77)+I10</f>
        <v>1063.5999999999999</v>
      </c>
      <c r="E10" s="166">
        <f t="shared" ref="E10:E15" si="3">((H10*6)*0.75)+I10</f>
        <v>1152</v>
      </c>
      <c r="F10" s="166">
        <f t="shared" ref="F10:F15" si="4">((H10*7)*0.7)+I10</f>
        <v>1206.4000000000001</v>
      </c>
      <c r="G10" s="167">
        <f t="shared" ref="G10:G15" si="5">((H10*10)*0.65)+I10</f>
        <v>1424</v>
      </c>
      <c r="H10" s="8">
        <f>'Price Changer'!B11</f>
        <v>136</v>
      </c>
      <c r="I10" s="11">
        <v>540</v>
      </c>
      <c r="J10" s="11">
        <v>350</v>
      </c>
      <c r="K10" s="11">
        <v>315</v>
      </c>
      <c r="L10" s="11">
        <v>315</v>
      </c>
      <c r="M10" s="11">
        <v>140</v>
      </c>
    </row>
    <row r="11" spans="1:13" ht="20.25" x14ac:dyDescent="0.35">
      <c r="A11" s="133" t="s">
        <v>81</v>
      </c>
      <c r="B11" s="168">
        <f t="shared" si="0"/>
        <v>958.2</v>
      </c>
      <c r="C11" s="168">
        <f t="shared" si="1"/>
        <v>1097.5999999999999</v>
      </c>
      <c r="D11" s="168">
        <f t="shared" si="2"/>
        <v>1171.4000000000001</v>
      </c>
      <c r="E11" s="168">
        <f t="shared" si="3"/>
        <v>1278</v>
      </c>
      <c r="F11" s="168">
        <f t="shared" si="4"/>
        <v>1343.6</v>
      </c>
      <c r="G11" s="169">
        <f t="shared" si="5"/>
        <v>1606</v>
      </c>
      <c r="H11" s="8">
        <f>'Price Changer'!B12</f>
        <v>164</v>
      </c>
      <c r="I11" s="11">
        <v>540</v>
      </c>
      <c r="J11" s="11">
        <v>350</v>
      </c>
      <c r="K11" s="11">
        <v>315</v>
      </c>
      <c r="L11" s="11">
        <v>315</v>
      </c>
      <c r="M11" s="11">
        <v>140</v>
      </c>
    </row>
    <row r="12" spans="1:13" ht="20.25" x14ac:dyDescent="0.35">
      <c r="A12" s="133" t="s">
        <v>44</v>
      </c>
      <c r="B12" s="168">
        <f t="shared" si="0"/>
        <v>1496.25</v>
      </c>
      <c r="C12" s="168">
        <f t="shared" si="1"/>
        <v>1815</v>
      </c>
      <c r="D12" s="168">
        <f t="shared" si="2"/>
        <v>1983.75</v>
      </c>
      <c r="E12" s="168">
        <f t="shared" si="3"/>
        <v>2227.5</v>
      </c>
      <c r="F12" s="168">
        <f t="shared" si="4"/>
        <v>2377.5</v>
      </c>
      <c r="G12" s="169">
        <f t="shared" si="5"/>
        <v>2977.5</v>
      </c>
      <c r="H12" s="8">
        <f>'Price Changer'!B13</f>
        <v>375</v>
      </c>
      <c r="I12" s="11">
        <v>540</v>
      </c>
      <c r="J12" s="11">
        <v>350</v>
      </c>
      <c r="K12" s="11">
        <v>315</v>
      </c>
      <c r="L12" s="11">
        <v>315</v>
      </c>
      <c r="M12" s="11">
        <v>140</v>
      </c>
    </row>
    <row r="13" spans="1:13" ht="20.25" x14ac:dyDescent="0.35">
      <c r="A13" s="133" t="s">
        <v>45</v>
      </c>
      <c r="B13" s="168">
        <f t="shared" si="0"/>
        <v>1636.5</v>
      </c>
      <c r="C13" s="168">
        <f t="shared" si="1"/>
        <v>2002</v>
      </c>
      <c r="D13" s="168">
        <f t="shared" si="2"/>
        <v>2195.5</v>
      </c>
      <c r="E13" s="168">
        <f t="shared" si="3"/>
        <v>2475</v>
      </c>
      <c r="F13" s="168">
        <f t="shared" si="4"/>
        <v>2647</v>
      </c>
      <c r="G13" s="169">
        <f t="shared" si="5"/>
        <v>3335</v>
      </c>
      <c r="H13" s="8">
        <f>'Price Changer'!B14</f>
        <v>430</v>
      </c>
      <c r="I13" s="11">
        <v>540</v>
      </c>
      <c r="J13" s="11">
        <v>350</v>
      </c>
      <c r="K13" s="11">
        <v>315</v>
      </c>
      <c r="L13" s="11">
        <v>315</v>
      </c>
      <c r="M13" s="11">
        <v>140</v>
      </c>
    </row>
    <row r="14" spans="1:13" ht="20.25" x14ac:dyDescent="0.35">
      <c r="A14" s="133" t="s">
        <v>72</v>
      </c>
      <c r="B14" s="168">
        <f t="shared" si="0"/>
        <v>1815</v>
      </c>
      <c r="C14" s="168">
        <f t="shared" si="1"/>
        <v>2240</v>
      </c>
      <c r="D14" s="168">
        <f t="shared" si="2"/>
        <v>2465</v>
      </c>
      <c r="E14" s="168">
        <f t="shared" si="3"/>
        <v>2790</v>
      </c>
      <c r="F14" s="168">
        <f t="shared" si="4"/>
        <v>2990</v>
      </c>
      <c r="G14" s="169">
        <f t="shared" si="5"/>
        <v>3790</v>
      </c>
      <c r="H14" s="8">
        <f>'Price Changer'!B15</f>
        <v>500</v>
      </c>
      <c r="I14" s="11">
        <v>540</v>
      </c>
      <c r="J14" s="11">
        <v>350</v>
      </c>
      <c r="L14" s="11"/>
      <c r="M14" s="11"/>
    </row>
    <row r="15" spans="1:13" ht="21" customHeight="1" thickBot="1" x14ac:dyDescent="0.4">
      <c r="A15" s="134" t="s">
        <v>41</v>
      </c>
      <c r="B15" s="170">
        <f t="shared" si="0"/>
        <v>2051.75</v>
      </c>
      <c r="C15" s="170">
        <f t="shared" si="1"/>
        <v>2549</v>
      </c>
      <c r="D15" s="170">
        <f t="shared" si="2"/>
        <v>2812.25</v>
      </c>
      <c r="E15" s="170">
        <f t="shared" si="3"/>
        <v>3192.5</v>
      </c>
      <c r="F15" s="170">
        <f t="shared" si="4"/>
        <v>3426.5</v>
      </c>
      <c r="G15" s="171">
        <f t="shared" si="5"/>
        <v>4362.5</v>
      </c>
      <c r="H15" s="8">
        <f>'Price Changer'!B16</f>
        <v>585</v>
      </c>
      <c r="I15" s="11">
        <v>560</v>
      </c>
      <c r="J15" s="11">
        <v>370</v>
      </c>
      <c r="L15" s="11"/>
    </row>
    <row r="16" spans="1:13" ht="9.9499999999999993" customHeight="1" thickBot="1" x14ac:dyDescent="0.4">
      <c r="A16" s="29"/>
      <c r="B16" s="30"/>
      <c r="C16" s="30"/>
      <c r="D16" s="50"/>
      <c r="E16" s="50"/>
      <c r="F16" s="50"/>
      <c r="G16" s="30"/>
      <c r="H16" s="8"/>
    </row>
    <row r="17" spans="1:8" ht="20.65" thickBot="1" x14ac:dyDescent="0.4">
      <c r="A17" s="34" t="s">
        <v>0</v>
      </c>
      <c r="B17" s="28"/>
      <c r="C17" s="46"/>
      <c r="D17" s="46"/>
      <c r="E17" s="46"/>
      <c r="F17" s="28"/>
      <c r="G17" s="28"/>
      <c r="H17" s="8"/>
    </row>
    <row r="18" spans="1:8" ht="20.25" x14ac:dyDescent="0.35">
      <c r="A18" s="132" t="s">
        <v>53</v>
      </c>
      <c r="B18" s="124">
        <f>(H18*3)*0.85</f>
        <v>114.75</v>
      </c>
      <c r="C18" s="166">
        <f>(H18*4)*0.85</f>
        <v>153</v>
      </c>
      <c r="D18" s="124">
        <f>(H18*5)*0.77</f>
        <v>173.25</v>
      </c>
      <c r="E18" s="166">
        <f>(H18*6)*0.75</f>
        <v>202.5</v>
      </c>
      <c r="F18" s="124">
        <f>(H18*7)*0.7</f>
        <v>220.5</v>
      </c>
      <c r="G18" s="167">
        <f>(H18*10)*0.65</f>
        <v>292.5</v>
      </c>
      <c r="H18" s="8">
        <f>'Price Changer'!B26</f>
        <v>45</v>
      </c>
    </row>
    <row r="19" spans="1:8" ht="20.25" x14ac:dyDescent="0.35">
      <c r="A19" s="133" t="s">
        <v>4</v>
      </c>
      <c r="B19" s="127">
        <f t="shared" ref="B19:B20" si="6">(H19*3)*0.85</f>
        <v>94.35</v>
      </c>
      <c r="C19" s="168">
        <f t="shared" ref="C19:C20" si="7">(H19*4)*0.85</f>
        <v>125.8</v>
      </c>
      <c r="D19" s="127">
        <f t="shared" ref="D19:D20" si="8">(H19*5)*0.77</f>
        <v>142.45000000000002</v>
      </c>
      <c r="E19" s="168">
        <f t="shared" ref="E19:E20" si="9">(H19*6)*0.75</f>
        <v>166.5</v>
      </c>
      <c r="F19" s="127">
        <f>(H19*7)*0.7</f>
        <v>181.29999999999998</v>
      </c>
      <c r="G19" s="169">
        <f t="shared" ref="G19:G20" si="10">(H19*10)*0.65</f>
        <v>240.5</v>
      </c>
      <c r="H19" s="8">
        <f>'Price Changer'!B27</f>
        <v>37</v>
      </c>
    </row>
    <row r="20" spans="1:8" ht="20.65" thickBot="1" x14ac:dyDescent="0.4">
      <c r="A20" s="134" t="s">
        <v>7</v>
      </c>
      <c r="B20" s="130">
        <f t="shared" si="6"/>
        <v>114.75</v>
      </c>
      <c r="C20" s="170">
        <f t="shared" si="7"/>
        <v>153</v>
      </c>
      <c r="D20" s="130">
        <f t="shared" si="8"/>
        <v>173.25</v>
      </c>
      <c r="E20" s="170">
        <f t="shared" si="9"/>
        <v>202.5</v>
      </c>
      <c r="F20" s="130">
        <f>(H20*7)*0.7</f>
        <v>220.5</v>
      </c>
      <c r="G20" s="171">
        <f t="shared" si="10"/>
        <v>292.5</v>
      </c>
      <c r="H20" s="8">
        <f>'Price Changer'!B28</f>
        <v>45</v>
      </c>
    </row>
    <row r="23" spans="1:8" ht="30" x14ac:dyDescent="0.35">
      <c r="A23" s="106" t="s">
        <v>69</v>
      </c>
      <c r="B23" s="47"/>
      <c r="C23" s="47"/>
      <c r="D23" s="47"/>
      <c r="E23" s="47"/>
      <c r="F23" s="47"/>
      <c r="G23" s="47"/>
    </row>
    <row r="25" spans="1:8" x14ac:dyDescent="0.35">
      <c r="A25" s="1" t="s">
        <v>77</v>
      </c>
    </row>
  </sheetData>
  <phoneticPr fontId="0" type="noConversion"/>
  <pageMargins left="0.75" right="0.75" top="1" bottom="1" header="0.5" footer="0.5"/>
  <pageSetup scale="83" orientation="landscape" r:id="rId1"/>
  <headerFooter alignWithMargins="0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K28"/>
  <sheetViews>
    <sheetView zoomScale="75" zoomScaleNormal="75" workbookViewId="0">
      <selection activeCell="A4" sqref="A4:G20"/>
    </sheetView>
  </sheetViews>
  <sheetFormatPr defaultRowHeight="17.25" x14ac:dyDescent="0.35"/>
  <cols>
    <col min="1" max="1" width="65.73046875" style="1" customWidth="1"/>
    <col min="2" max="7" width="13.73046875" style="2" customWidth="1"/>
    <col min="8" max="8" width="10.3984375" customWidth="1"/>
    <col min="9" max="9" width="10.86328125" style="11" customWidth="1"/>
    <col min="10" max="10" width="20.73046875" customWidth="1"/>
  </cols>
  <sheetData>
    <row r="3" spans="1:11" ht="17.649999999999999" thickBot="1" x14ac:dyDescent="0.4">
      <c r="I3" s="12"/>
      <c r="J3" s="12"/>
    </row>
    <row r="4" spans="1:11" ht="20.65" thickBot="1" x14ac:dyDescent="0.4">
      <c r="A4" s="23" t="s">
        <v>13</v>
      </c>
      <c r="B4" s="7" t="s">
        <v>48</v>
      </c>
      <c r="C4" s="7" t="s">
        <v>49</v>
      </c>
      <c r="D4" s="7" t="s">
        <v>50</v>
      </c>
      <c r="E4" s="7" t="s">
        <v>51</v>
      </c>
      <c r="F4" s="7" t="s">
        <v>52</v>
      </c>
      <c r="G4" s="7" t="s">
        <v>20</v>
      </c>
      <c r="H4" s="8"/>
      <c r="I4" s="13"/>
      <c r="J4" s="13"/>
      <c r="K4" s="18"/>
    </row>
    <row r="5" spans="1:11" ht="20.25" x14ac:dyDescent="0.35">
      <c r="A5" s="191" t="s">
        <v>54</v>
      </c>
      <c r="B5" s="190">
        <f>'Brantingham-Indian-Long B&amp;W'!B5</f>
        <v>1177.5</v>
      </c>
      <c r="C5" s="172">
        <f>'Brantingham-Indian-Long B&amp;W'!C5</f>
        <v>1390</v>
      </c>
      <c r="D5" s="172">
        <f>'Brantingham-Indian-Long B&amp;W'!D5</f>
        <v>1502.5</v>
      </c>
      <c r="E5" s="172">
        <f>'Brantingham-Indian-Long B&amp;W'!E5</f>
        <v>1665</v>
      </c>
      <c r="F5" s="172">
        <f>'Brantingham-Indian-Long B&amp;W'!F5</f>
        <v>1765</v>
      </c>
      <c r="G5" s="173">
        <f>'Brantingham-Indian-Long B&amp;W'!G5</f>
        <v>2165</v>
      </c>
      <c r="H5" s="8"/>
      <c r="J5" s="11"/>
      <c r="K5" s="11"/>
    </row>
    <row r="6" spans="1:11" ht="20.25" x14ac:dyDescent="0.35">
      <c r="A6" s="192" t="s">
        <v>82</v>
      </c>
      <c r="B6" s="174">
        <f>'Brantingham-Indian-Long B&amp;W'!B6</f>
        <v>1445.25</v>
      </c>
      <c r="C6" s="174">
        <f>'Brantingham-Indian-Long B&amp;W'!C6</f>
        <v>1747</v>
      </c>
      <c r="D6" s="174">
        <f>'Brantingham-Indian-Long B&amp;W'!D6</f>
        <v>1906.75</v>
      </c>
      <c r="E6" s="174">
        <f>'Brantingham-Indian-Long B&amp;W'!E6</f>
        <v>2137.5</v>
      </c>
      <c r="F6" s="174">
        <f>'Brantingham-Indian-Long B&amp;W'!F6</f>
        <v>2279.5</v>
      </c>
      <c r="G6" s="175">
        <f>'Brantingham-Indian-Long B&amp;W'!G6</f>
        <v>2847.5</v>
      </c>
      <c r="H6" s="8"/>
      <c r="J6" s="11"/>
      <c r="K6" s="11"/>
    </row>
    <row r="7" spans="1:11" ht="20.65" thickBot="1" x14ac:dyDescent="0.4">
      <c r="A7" s="193" t="s">
        <v>43</v>
      </c>
      <c r="B7" s="176">
        <f>'Brantingham-Indian-Long B&amp;W'!B7</f>
        <v>1580</v>
      </c>
      <c r="C7" s="176">
        <f>'Brantingham-Indian-Long B&amp;W'!C7</f>
        <v>1920</v>
      </c>
      <c r="D7" s="176">
        <f>'Brantingham-Indian-Long B&amp;W'!D7</f>
        <v>2100</v>
      </c>
      <c r="E7" s="176">
        <f>'Brantingham-Indian-Long B&amp;W'!E7</f>
        <v>2360</v>
      </c>
      <c r="F7" s="176">
        <f>'Brantingham-Indian-Long B&amp;W'!F7</f>
        <v>2520</v>
      </c>
      <c r="G7" s="177">
        <f>'Brantingham-Indian-Long B&amp;W'!G7</f>
        <v>3160</v>
      </c>
      <c r="H7" s="8"/>
      <c r="J7" s="11"/>
      <c r="K7" s="11"/>
    </row>
    <row r="8" spans="1:11" ht="9.9499999999999993" customHeight="1" thickBot="1" x14ac:dyDescent="0.4">
      <c r="A8" s="4"/>
      <c r="B8" s="6"/>
      <c r="C8" s="6"/>
      <c r="D8" s="6"/>
      <c r="E8" s="6"/>
      <c r="F8" s="6"/>
      <c r="G8" s="6"/>
      <c r="H8" s="8"/>
      <c r="J8" s="11"/>
      <c r="K8" s="11"/>
    </row>
    <row r="9" spans="1:11" ht="20.65" thickBot="1" x14ac:dyDescent="0.4">
      <c r="A9" s="24" t="s">
        <v>12</v>
      </c>
      <c r="B9" s="6"/>
      <c r="C9" s="6"/>
      <c r="D9" s="6"/>
      <c r="E9" s="6"/>
      <c r="F9" s="6"/>
      <c r="G9" s="6"/>
      <c r="H9" s="8"/>
      <c r="J9" s="11"/>
      <c r="K9" s="11"/>
    </row>
    <row r="10" spans="1:11" ht="20.25" x14ac:dyDescent="0.35">
      <c r="A10" s="195" t="s">
        <v>80</v>
      </c>
      <c r="B10" s="194">
        <f>'Brantingham-Indian-Long B&amp;W'!B10</f>
        <v>886.8</v>
      </c>
      <c r="C10" s="178">
        <f>'Brantingham-Indian-Long B&amp;W'!C10</f>
        <v>1002.4</v>
      </c>
      <c r="D10" s="178">
        <f>'Brantingham-Indian-Long B&amp;W'!D10</f>
        <v>1063.5999999999999</v>
      </c>
      <c r="E10" s="178">
        <f>'Brantingham-Indian-Long B&amp;W'!E10</f>
        <v>1152</v>
      </c>
      <c r="F10" s="178">
        <f>'Brantingham-Indian-Long B&amp;W'!F10</f>
        <v>1206.4000000000001</v>
      </c>
      <c r="G10" s="179">
        <f>'Brantingham-Indian-Long B&amp;W'!G10</f>
        <v>1424</v>
      </c>
      <c r="H10" s="8"/>
      <c r="J10" s="11"/>
      <c r="K10" s="11"/>
    </row>
    <row r="11" spans="1:11" ht="20.25" x14ac:dyDescent="0.35">
      <c r="A11" s="196" t="s">
        <v>81</v>
      </c>
      <c r="B11" s="180">
        <f>'Brantingham-Indian-Long B&amp;W'!B11</f>
        <v>958.2</v>
      </c>
      <c r="C11" s="180">
        <f>'Brantingham-Indian-Long B&amp;W'!C11</f>
        <v>1097.5999999999999</v>
      </c>
      <c r="D11" s="180">
        <f>'Brantingham-Indian-Long B&amp;W'!D11</f>
        <v>1171.4000000000001</v>
      </c>
      <c r="E11" s="180">
        <f>'Brantingham-Indian-Long B&amp;W'!E11</f>
        <v>1278</v>
      </c>
      <c r="F11" s="180">
        <f>'Brantingham-Indian-Long B&amp;W'!F11</f>
        <v>1343.6</v>
      </c>
      <c r="G11" s="181">
        <f>'Brantingham-Indian-Long B&amp;W'!G11</f>
        <v>1606</v>
      </c>
      <c r="H11" s="8"/>
      <c r="J11" s="11"/>
      <c r="K11" s="11"/>
    </row>
    <row r="12" spans="1:11" ht="20.25" x14ac:dyDescent="0.35">
      <c r="A12" s="196" t="s">
        <v>44</v>
      </c>
      <c r="B12" s="180">
        <f>'Brantingham-Indian-Long B&amp;W'!B12</f>
        <v>1496.25</v>
      </c>
      <c r="C12" s="180">
        <f>'Brantingham-Indian-Long B&amp;W'!C12</f>
        <v>1815</v>
      </c>
      <c r="D12" s="180">
        <f>'Brantingham-Indian-Long B&amp;W'!D12</f>
        <v>1983.75</v>
      </c>
      <c r="E12" s="180">
        <f>'Brantingham-Indian-Long B&amp;W'!E12</f>
        <v>2227.5</v>
      </c>
      <c r="F12" s="180">
        <f>'Brantingham-Indian-Long B&amp;W'!F12</f>
        <v>2377.5</v>
      </c>
      <c r="G12" s="181">
        <f>'Brantingham-Indian-Long B&amp;W'!G12</f>
        <v>2977.5</v>
      </c>
      <c r="H12" s="8"/>
      <c r="J12" s="11"/>
      <c r="K12" s="11"/>
    </row>
    <row r="13" spans="1:11" ht="20.25" x14ac:dyDescent="0.35">
      <c r="A13" s="196" t="s">
        <v>45</v>
      </c>
      <c r="B13" s="180">
        <f>'Brantingham-Indian-Long B&amp;W'!B13</f>
        <v>1636.5</v>
      </c>
      <c r="C13" s="180">
        <f>'Brantingham-Indian-Long B&amp;W'!C13</f>
        <v>2002</v>
      </c>
      <c r="D13" s="180">
        <f>'Brantingham-Indian-Long B&amp;W'!D13</f>
        <v>2195.5</v>
      </c>
      <c r="E13" s="180">
        <f>'Brantingham-Indian-Long B&amp;W'!E13</f>
        <v>2475</v>
      </c>
      <c r="F13" s="180">
        <f>'Brantingham-Indian-Long B&amp;W'!F13</f>
        <v>2647</v>
      </c>
      <c r="G13" s="181">
        <f>'Brantingham-Indian-Long B&amp;W'!G13</f>
        <v>3335</v>
      </c>
      <c r="H13" s="8"/>
      <c r="J13" s="11"/>
      <c r="K13" s="11"/>
    </row>
    <row r="14" spans="1:11" ht="20.25" x14ac:dyDescent="0.35">
      <c r="A14" s="196" t="s">
        <v>72</v>
      </c>
      <c r="B14" s="180">
        <f>'Brantingham-Indian-Long B&amp;W'!B14</f>
        <v>1815</v>
      </c>
      <c r="C14" s="180">
        <f>'Brantingham-Indian-Long B&amp;W'!C14</f>
        <v>2240</v>
      </c>
      <c r="D14" s="180">
        <f>'Brantingham-Indian-Long B&amp;W'!D14</f>
        <v>2465</v>
      </c>
      <c r="E14" s="180">
        <f>'Brantingham-Indian-Long B&amp;W'!E14</f>
        <v>2790</v>
      </c>
      <c r="F14" s="180">
        <f>'Brantingham-Indian-Long B&amp;W'!F14</f>
        <v>2990</v>
      </c>
      <c r="G14" s="181">
        <f>'Brantingham-Indian-Long B&amp;W'!G14</f>
        <v>3790</v>
      </c>
      <c r="H14" s="8"/>
      <c r="J14" s="11"/>
      <c r="K14" s="11"/>
    </row>
    <row r="15" spans="1:11" ht="21" customHeight="1" thickBot="1" x14ac:dyDescent="0.4">
      <c r="A15" s="197" t="s">
        <v>41</v>
      </c>
      <c r="B15" s="182">
        <f>'Brantingham-Indian-Long B&amp;W'!B15</f>
        <v>2051.75</v>
      </c>
      <c r="C15" s="182">
        <f>'Brantingham-Indian-Long B&amp;W'!C15</f>
        <v>2549</v>
      </c>
      <c r="D15" s="182">
        <f>'Brantingham-Indian-Long B&amp;W'!D15</f>
        <v>2812.25</v>
      </c>
      <c r="E15" s="182">
        <f>'Brantingham-Indian-Long B&amp;W'!E15</f>
        <v>3192.5</v>
      </c>
      <c r="F15" s="182">
        <f>'Brantingham-Indian-Long B&amp;W'!F15</f>
        <v>3426.5</v>
      </c>
      <c r="G15" s="183">
        <f>'Brantingham-Indian-Long B&amp;W'!G15</f>
        <v>4362.5</v>
      </c>
      <c r="H15" s="8"/>
      <c r="J15" s="11"/>
    </row>
    <row r="16" spans="1:11" ht="9.9499999999999993" customHeight="1" thickBot="1" x14ac:dyDescent="0.4">
      <c r="A16" s="45"/>
      <c r="F16" s="44"/>
      <c r="H16" s="8"/>
    </row>
    <row r="17" spans="1:8" ht="20.65" thickBot="1" x14ac:dyDescent="0.4">
      <c r="A17" s="25" t="s">
        <v>0</v>
      </c>
      <c r="B17" s="6"/>
      <c r="C17" s="6"/>
      <c r="D17" s="6"/>
      <c r="E17" s="6"/>
      <c r="F17" s="6"/>
      <c r="G17" s="6"/>
      <c r="H17" s="8"/>
    </row>
    <row r="18" spans="1:8" ht="20.25" x14ac:dyDescent="0.35">
      <c r="A18" s="199" t="s">
        <v>53</v>
      </c>
      <c r="B18" s="184">
        <f>'Brantingham-Indian-Long B&amp;W'!B18</f>
        <v>114.75</v>
      </c>
      <c r="C18" s="184">
        <f>'Brantingham-Indian-Long B&amp;W'!C18</f>
        <v>153</v>
      </c>
      <c r="D18" s="184">
        <f>'Brantingham-Indian-Long B&amp;W'!D18</f>
        <v>173.25</v>
      </c>
      <c r="E18" s="184">
        <f>'Brantingham-Indian-Long B&amp;W'!E18</f>
        <v>202.5</v>
      </c>
      <c r="F18" s="184">
        <f>'Brantingham-Indian-Long B&amp;W'!F18</f>
        <v>220.5</v>
      </c>
      <c r="G18" s="185">
        <f>'Brantingham-Indian-Long B&amp;W'!G18</f>
        <v>292.5</v>
      </c>
      <c r="H18" s="9"/>
    </row>
    <row r="19" spans="1:8" ht="20.25" x14ac:dyDescent="0.35">
      <c r="A19" s="200" t="s">
        <v>4</v>
      </c>
      <c r="B19" s="198">
        <f>'Brantingham-Indian-Long B&amp;W'!B19</f>
        <v>94.35</v>
      </c>
      <c r="C19" s="186">
        <f>'Brantingham-Indian-Long B&amp;W'!C19</f>
        <v>125.8</v>
      </c>
      <c r="D19" s="186">
        <f>'Brantingham-Indian-Long B&amp;W'!D19</f>
        <v>142.45000000000002</v>
      </c>
      <c r="E19" s="186">
        <f>'Brantingham-Indian-Long B&amp;W'!E19</f>
        <v>166.5</v>
      </c>
      <c r="F19" s="186">
        <f>'Brantingham-Indian-Long B&amp;W'!F19</f>
        <v>181.29999999999998</v>
      </c>
      <c r="G19" s="187">
        <f>'Brantingham-Indian-Long B&amp;W'!G19</f>
        <v>240.5</v>
      </c>
      <c r="H19" s="8"/>
    </row>
    <row r="20" spans="1:8" ht="20.65" thickBot="1" x14ac:dyDescent="0.4">
      <c r="A20" s="201" t="s">
        <v>7</v>
      </c>
      <c r="B20" s="188">
        <f>'Brantingham-Indian-Long B&amp;W'!B20</f>
        <v>114.75</v>
      </c>
      <c r="C20" s="188">
        <f>'Brantingham-Indian-Long B&amp;W'!C20</f>
        <v>153</v>
      </c>
      <c r="D20" s="188">
        <f>'Brantingham-Indian-Long B&amp;W'!D20</f>
        <v>173.25</v>
      </c>
      <c r="E20" s="188">
        <f>'Brantingham-Indian-Long B&amp;W'!E20</f>
        <v>202.5</v>
      </c>
      <c r="F20" s="188">
        <f>'Brantingham-Indian-Long B&amp;W'!F20</f>
        <v>220.5</v>
      </c>
      <c r="G20" s="189">
        <f>'Brantingham-Indian-Long B&amp;W'!G20</f>
        <v>292.5</v>
      </c>
      <c r="H20" s="8"/>
    </row>
    <row r="21" spans="1:8" ht="20.25" x14ac:dyDescent="0.35">
      <c r="A21" s="90"/>
      <c r="B21" s="91"/>
      <c r="C21" s="91"/>
      <c r="D21" s="91"/>
      <c r="E21" s="91"/>
      <c r="F21" s="91"/>
      <c r="G21" s="92"/>
      <c r="H21" s="8"/>
    </row>
    <row r="22" spans="1:8" ht="25.15" x14ac:dyDescent="0.35">
      <c r="A22" s="107" t="s">
        <v>68</v>
      </c>
    </row>
    <row r="28" spans="1:8" x14ac:dyDescent="0.35">
      <c r="H28" s="5"/>
    </row>
  </sheetData>
  <phoneticPr fontId="0" type="noConversion"/>
  <pageMargins left="0.75" right="0.75" top="1" bottom="1" header="0.5" footer="0.5"/>
  <pageSetup scale="70" orientation="landscape" r:id="rId1"/>
  <headerFooter alignWithMargins="0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5"/>
  <sheetViews>
    <sheetView zoomScale="75" zoomScaleNormal="75" workbookViewId="0">
      <selection activeCell="A4" sqref="A4:G19"/>
    </sheetView>
  </sheetViews>
  <sheetFormatPr defaultRowHeight="17.25" x14ac:dyDescent="0.35"/>
  <cols>
    <col min="1" max="1" width="65.73046875" style="1" customWidth="1"/>
    <col min="2" max="7" width="13.73046875" style="2" customWidth="1"/>
    <col min="8" max="8" width="12.59765625" customWidth="1"/>
    <col min="9" max="9" width="12.59765625" style="11" customWidth="1"/>
    <col min="10" max="12" width="12.59765625" customWidth="1"/>
  </cols>
  <sheetData>
    <row r="1" spans="1:13" x14ac:dyDescent="0.35">
      <c r="A1" s="1" t="s">
        <v>31</v>
      </c>
    </row>
    <row r="2" spans="1:13" x14ac:dyDescent="0.35">
      <c r="B2" s="2" t="s">
        <v>9</v>
      </c>
      <c r="C2" s="14" t="s">
        <v>9</v>
      </c>
      <c r="D2" s="2" t="s">
        <v>17</v>
      </c>
      <c r="E2" s="14" t="s">
        <v>28</v>
      </c>
      <c r="F2" s="2" t="s">
        <v>33</v>
      </c>
      <c r="G2" s="14" t="s">
        <v>18</v>
      </c>
    </row>
    <row r="3" spans="1:13" ht="17.649999999999999" thickBot="1" x14ac:dyDescent="0.4">
      <c r="E3" s="1"/>
      <c r="I3" s="93" t="s">
        <v>116</v>
      </c>
      <c r="J3" s="93" t="s">
        <v>115</v>
      </c>
      <c r="K3" s="12" t="s">
        <v>120</v>
      </c>
      <c r="L3" s="12" t="s">
        <v>119</v>
      </c>
      <c r="M3" s="93">
        <v>2003</v>
      </c>
    </row>
    <row r="4" spans="1:13" ht="20.65" thickBot="1" x14ac:dyDescent="0.4">
      <c r="A4" s="34" t="s">
        <v>13</v>
      </c>
      <c r="B4" s="26" t="s">
        <v>48</v>
      </c>
      <c r="C4" s="26" t="s">
        <v>49</v>
      </c>
      <c r="D4" s="26" t="s">
        <v>50</v>
      </c>
      <c r="E4" s="26" t="s">
        <v>51</v>
      </c>
      <c r="F4" s="26" t="s">
        <v>52</v>
      </c>
      <c r="G4" s="26" t="s">
        <v>20</v>
      </c>
      <c r="H4" s="8" t="s">
        <v>1</v>
      </c>
      <c r="I4" s="13" t="s">
        <v>6</v>
      </c>
      <c r="J4" s="13" t="s">
        <v>6</v>
      </c>
      <c r="K4" s="13" t="s">
        <v>6</v>
      </c>
      <c r="L4" s="13" t="s">
        <v>6</v>
      </c>
      <c r="M4" s="13" t="s">
        <v>6</v>
      </c>
    </row>
    <row r="5" spans="1:13" ht="20.25" x14ac:dyDescent="0.35">
      <c r="A5" s="123" t="s">
        <v>54</v>
      </c>
      <c r="B5" s="166">
        <f>((H5*3)*0.85)+I5</f>
        <v>1022.5</v>
      </c>
      <c r="C5" s="166">
        <f>((H5*4)*0.85)+I5</f>
        <v>1235</v>
      </c>
      <c r="D5" s="166">
        <f>((H5*5)*0.77)+I5</f>
        <v>1347.5</v>
      </c>
      <c r="E5" s="166">
        <f>((H5*6)*0.75)+I5</f>
        <v>1510</v>
      </c>
      <c r="F5" s="166">
        <f>((H5*7)*0.7)+I5</f>
        <v>1610</v>
      </c>
      <c r="G5" s="167">
        <f>((H5*10)*0.65)+I5</f>
        <v>2010</v>
      </c>
      <c r="H5" s="8">
        <f>'Price Changer'!B6</f>
        <v>250</v>
      </c>
      <c r="I5" s="11">
        <v>385</v>
      </c>
      <c r="J5">
        <v>385</v>
      </c>
      <c r="K5" s="11">
        <v>325</v>
      </c>
    </row>
    <row r="6" spans="1:13" ht="20.25" x14ac:dyDescent="0.35">
      <c r="A6" s="126" t="s">
        <v>122</v>
      </c>
      <c r="B6" s="168">
        <f t="shared" ref="B6:B7" si="0">((H6*3)*0.85)+I6</f>
        <v>1300.25</v>
      </c>
      <c r="C6" s="168">
        <f t="shared" ref="C6:C7" si="1">((H6*4)*0.85)+I6</f>
        <v>1602</v>
      </c>
      <c r="D6" s="168">
        <f t="shared" ref="D6:D7" si="2">((H6*5)*0.77)+I6</f>
        <v>1761.75</v>
      </c>
      <c r="E6" s="168">
        <f t="shared" ref="E6:E7" si="3">((H6*6)*0.75)+I6</f>
        <v>1992.5</v>
      </c>
      <c r="F6" s="168">
        <f t="shared" ref="F6:F7" si="4">((H6*7)*0.7)+I6</f>
        <v>2134.5</v>
      </c>
      <c r="G6" s="169">
        <f t="shared" ref="G6:G7" si="5">((H6*10)*0.65)+I6</f>
        <v>2702.5</v>
      </c>
      <c r="H6" s="8">
        <f>'Price Changer'!B7</f>
        <v>355</v>
      </c>
      <c r="I6" s="11">
        <v>395</v>
      </c>
      <c r="J6">
        <v>398</v>
      </c>
      <c r="K6" s="11"/>
    </row>
    <row r="7" spans="1:13" ht="20.65" thickBot="1" x14ac:dyDescent="0.4">
      <c r="A7" s="129" t="s">
        <v>43</v>
      </c>
      <c r="B7" s="170">
        <f t="shared" si="0"/>
        <v>1420</v>
      </c>
      <c r="C7" s="170">
        <f t="shared" si="1"/>
        <v>1760</v>
      </c>
      <c r="D7" s="170">
        <f t="shared" si="2"/>
        <v>1940</v>
      </c>
      <c r="E7" s="170">
        <f t="shared" si="3"/>
        <v>2200</v>
      </c>
      <c r="F7" s="170">
        <f t="shared" si="4"/>
        <v>2360</v>
      </c>
      <c r="G7" s="171">
        <f t="shared" si="5"/>
        <v>3000</v>
      </c>
      <c r="H7" s="8">
        <f>'Price Changer'!B8</f>
        <v>400</v>
      </c>
      <c r="I7" s="11">
        <v>400</v>
      </c>
      <c r="J7">
        <v>400</v>
      </c>
      <c r="K7" s="11"/>
    </row>
    <row r="8" spans="1:13" ht="9.9499999999999993" customHeight="1" thickBot="1" x14ac:dyDescent="0.4">
      <c r="A8" s="27"/>
      <c r="B8" s="28"/>
      <c r="C8" s="28"/>
      <c r="D8" s="28"/>
      <c r="E8" s="28"/>
      <c r="F8" s="28"/>
      <c r="G8" s="28"/>
      <c r="H8" s="8"/>
      <c r="K8" s="11"/>
    </row>
    <row r="9" spans="1:13" ht="20.65" thickBot="1" x14ac:dyDescent="0.4">
      <c r="A9" s="34" t="s">
        <v>12</v>
      </c>
      <c r="B9" s="28"/>
      <c r="C9" s="28"/>
      <c r="D9" s="28"/>
      <c r="E9" s="28"/>
      <c r="F9" s="28"/>
      <c r="G9" s="28"/>
      <c r="H9" s="8"/>
      <c r="K9" s="11"/>
    </row>
    <row r="10" spans="1:13" ht="20.25" x14ac:dyDescent="0.35">
      <c r="A10" s="132" t="s">
        <v>80</v>
      </c>
      <c r="B10" s="166">
        <f t="shared" ref="B10:B14" si="6">((H10*3)*0.85)+I10</f>
        <v>731.8</v>
      </c>
      <c r="C10" s="166">
        <f t="shared" ref="C10:C14" si="7">((H10*4)*0.85)+I10</f>
        <v>847.4</v>
      </c>
      <c r="D10" s="166">
        <f t="shared" ref="D10:D14" si="8">((H10*5)*0.77)+I10</f>
        <v>908.6</v>
      </c>
      <c r="E10" s="166">
        <f t="shared" ref="E10:E14" si="9">((H10*6)*0.75)+I10</f>
        <v>997</v>
      </c>
      <c r="F10" s="166">
        <f t="shared" ref="F10:F14" si="10">((H10*7)*0.7)+I10</f>
        <v>1051.4000000000001</v>
      </c>
      <c r="G10" s="167">
        <f t="shared" ref="G10:G14" si="11">((H10*10)*0.65)+I10</f>
        <v>1269</v>
      </c>
      <c r="H10" s="8">
        <f>'Price Changer'!B11</f>
        <v>136</v>
      </c>
      <c r="I10" s="11">
        <v>385</v>
      </c>
      <c r="J10">
        <v>385</v>
      </c>
      <c r="K10" s="11">
        <v>325</v>
      </c>
    </row>
    <row r="11" spans="1:13" ht="20.25" x14ac:dyDescent="0.35">
      <c r="A11" s="133" t="s">
        <v>81</v>
      </c>
      <c r="B11" s="168">
        <f t="shared" si="6"/>
        <v>803.2</v>
      </c>
      <c r="C11" s="168">
        <f t="shared" si="7"/>
        <v>942.6</v>
      </c>
      <c r="D11" s="168">
        <f t="shared" si="8"/>
        <v>1016.4</v>
      </c>
      <c r="E11" s="168">
        <f t="shared" si="9"/>
        <v>1123</v>
      </c>
      <c r="F11" s="168">
        <f t="shared" si="10"/>
        <v>1188.5999999999999</v>
      </c>
      <c r="G11" s="169">
        <f t="shared" si="11"/>
        <v>1451</v>
      </c>
      <c r="H11" s="8">
        <f>'Price Changer'!B12</f>
        <v>164</v>
      </c>
      <c r="I11" s="11">
        <v>385</v>
      </c>
      <c r="J11">
        <v>385</v>
      </c>
      <c r="K11" s="11">
        <v>325</v>
      </c>
    </row>
    <row r="12" spans="1:13" ht="20.25" x14ac:dyDescent="0.35">
      <c r="A12" s="133" t="s">
        <v>44</v>
      </c>
      <c r="B12" s="168">
        <f t="shared" si="6"/>
        <v>1341.25</v>
      </c>
      <c r="C12" s="168">
        <f t="shared" si="7"/>
        <v>1660</v>
      </c>
      <c r="D12" s="168">
        <f t="shared" si="8"/>
        <v>1828.75</v>
      </c>
      <c r="E12" s="168">
        <f t="shared" si="9"/>
        <v>2072.5</v>
      </c>
      <c r="F12" s="168">
        <f t="shared" si="10"/>
        <v>2222.5</v>
      </c>
      <c r="G12" s="169">
        <f t="shared" si="11"/>
        <v>2822.5</v>
      </c>
      <c r="H12" s="8">
        <f>'Price Changer'!B13</f>
        <v>375</v>
      </c>
      <c r="I12" s="11">
        <v>385</v>
      </c>
      <c r="J12">
        <v>385</v>
      </c>
      <c r="K12" s="11">
        <v>325</v>
      </c>
    </row>
    <row r="13" spans="1:13" ht="20.25" x14ac:dyDescent="0.35">
      <c r="A13" s="133" t="s">
        <v>45</v>
      </c>
      <c r="B13" s="168">
        <f t="shared" si="6"/>
        <v>1481.5</v>
      </c>
      <c r="C13" s="168">
        <f t="shared" si="7"/>
        <v>1847</v>
      </c>
      <c r="D13" s="168">
        <f t="shared" si="8"/>
        <v>2040.5</v>
      </c>
      <c r="E13" s="168">
        <f t="shared" si="9"/>
        <v>2320</v>
      </c>
      <c r="F13" s="168">
        <f t="shared" si="10"/>
        <v>2492</v>
      </c>
      <c r="G13" s="169">
        <f t="shared" si="11"/>
        <v>3180</v>
      </c>
      <c r="H13" s="8">
        <f>'Price Changer'!B14</f>
        <v>430</v>
      </c>
      <c r="I13" s="11">
        <v>385</v>
      </c>
      <c r="J13">
        <v>385</v>
      </c>
      <c r="K13" s="11">
        <v>325</v>
      </c>
    </row>
    <row r="14" spans="1:13" ht="20.25" x14ac:dyDescent="0.35">
      <c r="A14" s="133" t="s">
        <v>72</v>
      </c>
      <c r="B14" s="168">
        <f t="shared" si="6"/>
        <v>1660</v>
      </c>
      <c r="C14" s="168">
        <f t="shared" si="7"/>
        <v>2085</v>
      </c>
      <c r="D14" s="168">
        <f t="shared" si="8"/>
        <v>2310</v>
      </c>
      <c r="E14" s="168">
        <f t="shared" si="9"/>
        <v>2635</v>
      </c>
      <c r="F14" s="168">
        <f t="shared" si="10"/>
        <v>2835</v>
      </c>
      <c r="G14" s="169">
        <f t="shared" si="11"/>
        <v>3635</v>
      </c>
      <c r="H14" s="8">
        <f>'Price Changer'!B15</f>
        <v>500</v>
      </c>
      <c r="I14" s="11">
        <v>385</v>
      </c>
      <c r="J14">
        <v>385</v>
      </c>
      <c r="K14" s="11"/>
    </row>
    <row r="15" spans="1:13" ht="9.9499999999999993" customHeight="1" thickBot="1" x14ac:dyDescent="0.4">
      <c r="A15" s="29"/>
      <c r="B15" s="30"/>
      <c r="C15" s="30"/>
      <c r="D15" s="30"/>
      <c r="E15" s="30"/>
      <c r="F15" s="30"/>
      <c r="G15" s="30"/>
      <c r="H15" s="8"/>
    </row>
    <row r="16" spans="1:13" ht="20.65" thickBot="1" x14ac:dyDescent="0.4">
      <c r="A16" s="34" t="s">
        <v>0</v>
      </c>
      <c r="B16" s="28"/>
      <c r="C16" s="28"/>
      <c r="D16" s="28"/>
      <c r="E16" s="28"/>
      <c r="F16" s="28"/>
      <c r="G16" s="28"/>
      <c r="H16" s="8"/>
    </row>
    <row r="17" spans="1:8" ht="20.25" x14ac:dyDescent="0.35">
      <c r="A17" s="132" t="s">
        <v>53</v>
      </c>
      <c r="B17" s="124">
        <f>(H17*3)*0.85</f>
        <v>114.75</v>
      </c>
      <c r="C17" s="166">
        <f>((H17*4)*0.85)+I17</f>
        <v>153</v>
      </c>
      <c r="D17" s="124">
        <f>(H17*5)*0.77</f>
        <v>173.25</v>
      </c>
      <c r="E17" s="166">
        <f>(H17*6)*0.75</f>
        <v>202.5</v>
      </c>
      <c r="F17" s="124">
        <f>(H17*7)*0.7</f>
        <v>220.5</v>
      </c>
      <c r="G17" s="167">
        <f>(H17*10)*0.65</f>
        <v>292.5</v>
      </c>
      <c r="H17" s="9">
        <f>'Price Changer'!B26</f>
        <v>45</v>
      </c>
    </row>
    <row r="18" spans="1:8" ht="20.25" x14ac:dyDescent="0.35">
      <c r="A18" s="133" t="s">
        <v>4</v>
      </c>
      <c r="B18" s="127">
        <f t="shared" ref="B18:B19" si="12">(H18*3)*0.85</f>
        <v>94.35</v>
      </c>
      <c r="C18" s="168">
        <f>((H18*4)*0.85)+I18</f>
        <v>125.8</v>
      </c>
      <c r="D18" s="127">
        <f t="shared" ref="D18:D19" si="13">(H18*5)*0.77</f>
        <v>142.45000000000002</v>
      </c>
      <c r="E18" s="168">
        <f t="shared" ref="E18:E19" si="14">(H18*6)*0.75</f>
        <v>166.5</v>
      </c>
      <c r="F18" s="127">
        <f>(H18*7)*0.7</f>
        <v>181.29999999999998</v>
      </c>
      <c r="G18" s="169">
        <f t="shared" ref="G18:G19" si="15">(H18*10)*0.65</f>
        <v>240.5</v>
      </c>
      <c r="H18" s="9">
        <f>'Price Changer'!B27</f>
        <v>37</v>
      </c>
    </row>
    <row r="19" spans="1:8" ht="20.65" thickBot="1" x14ac:dyDescent="0.4">
      <c r="A19" s="134" t="s">
        <v>7</v>
      </c>
      <c r="B19" s="130">
        <f t="shared" si="12"/>
        <v>114.75</v>
      </c>
      <c r="C19" s="170">
        <f>((H19*4)*0.85)+I19</f>
        <v>153</v>
      </c>
      <c r="D19" s="130">
        <f t="shared" si="13"/>
        <v>173.25</v>
      </c>
      <c r="E19" s="170">
        <f t="shared" si="14"/>
        <v>202.5</v>
      </c>
      <c r="F19" s="130">
        <f>(H19*7)*0.7</f>
        <v>220.5</v>
      </c>
      <c r="G19" s="171">
        <f t="shared" si="15"/>
        <v>292.5</v>
      </c>
      <c r="H19" s="9">
        <f>'Price Changer'!B28</f>
        <v>45</v>
      </c>
    </row>
    <row r="20" spans="1:8" ht="20.25" x14ac:dyDescent="0.35">
      <c r="A20" s="63"/>
      <c r="B20" s="84"/>
      <c r="C20" s="64"/>
      <c r="D20" s="84"/>
      <c r="E20" s="64"/>
      <c r="F20" s="84"/>
      <c r="G20" s="64"/>
      <c r="H20" s="8"/>
    </row>
    <row r="23" spans="1:8" ht="32.25" x14ac:dyDescent="0.35">
      <c r="A23" s="103" t="s">
        <v>75</v>
      </c>
    </row>
    <row r="25" spans="1:8" x14ac:dyDescent="0.35">
      <c r="A25" s="1" t="s">
        <v>124</v>
      </c>
    </row>
  </sheetData>
  <phoneticPr fontId="0" type="noConversion"/>
  <pageMargins left="0.75" right="0.75" top="1" bottom="1" header="0.5" footer="0.5"/>
  <pageSetup scale="83" orientation="landscape" r:id="rId1"/>
  <headerFooter alignWithMargins="0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J21"/>
  <sheetViews>
    <sheetView zoomScale="75" zoomScaleNormal="75" workbookViewId="0">
      <selection activeCell="A4" sqref="A4:G19"/>
    </sheetView>
  </sheetViews>
  <sheetFormatPr defaultRowHeight="17.25" x14ac:dyDescent="0.35"/>
  <cols>
    <col min="1" max="1" width="65.73046875" style="1" customWidth="1"/>
    <col min="2" max="7" width="13.73046875" style="2" customWidth="1"/>
    <col min="8" max="8" width="10.3984375" customWidth="1"/>
    <col min="9" max="9" width="10.86328125" style="11" customWidth="1"/>
    <col min="10" max="10" width="20.73046875" customWidth="1"/>
  </cols>
  <sheetData>
    <row r="3" spans="1:10" ht="17.649999999999999" thickBot="1" x14ac:dyDescent="0.4">
      <c r="I3" s="12"/>
      <c r="J3" s="12"/>
    </row>
    <row r="4" spans="1:10" ht="20.65" thickBot="1" x14ac:dyDescent="0.4">
      <c r="A4" s="23" t="s">
        <v>13</v>
      </c>
      <c r="B4" s="7" t="s">
        <v>48</v>
      </c>
      <c r="C4" s="7" t="s">
        <v>49</v>
      </c>
      <c r="D4" s="7" t="s">
        <v>50</v>
      </c>
      <c r="E4" s="7" t="s">
        <v>51</v>
      </c>
      <c r="F4" s="7" t="s">
        <v>52</v>
      </c>
      <c r="G4" s="7" t="s">
        <v>20</v>
      </c>
      <c r="H4" s="8"/>
      <c r="I4" s="13"/>
      <c r="J4" s="13"/>
    </row>
    <row r="5" spans="1:10" ht="20.25" x14ac:dyDescent="0.35">
      <c r="A5" s="191" t="s">
        <v>54</v>
      </c>
      <c r="B5" s="172">
        <f>'Stillwater Reservoir B&amp;W'!B5</f>
        <v>1022.5</v>
      </c>
      <c r="C5" s="172">
        <f>'Stillwater Reservoir B&amp;W'!C5</f>
        <v>1235</v>
      </c>
      <c r="D5" s="172">
        <f>'Stillwater Reservoir B&amp;W'!D5</f>
        <v>1347.5</v>
      </c>
      <c r="E5" s="172">
        <f>'Stillwater Reservoir B&amp;W'!E5</f>
        <v>1510</v>
      </c>
      <c r="F5" s="172">
        <f>'Stillwater Reservoir B&amp;W'!F5</f>
        <v>1610</v>
      </c>
      <c r="G5" s="347">
        <f>'Stillwater Reservoir B&amp;W'!G5</f>
        <v>2010</v>
      </c>
      <c r="H5" s="8"/>
      <c r="J5" s="11"/>
    </row>
    <row r="6" spans="1:10" ht="20.25" x14ac:dyDescent="0.35">
      <c r="A6" s="192" t="s">
        <v>123</v>
      </c>
      <c r="B6" s="174">
        <f>'Stillwater Reservoir B&amp;W'!B6</f>
        <v>1300.25</v>
      </c>
      <c r="C6" s="174">
        <f>'Stillwater Reservoir B&amp;W'!C6</f>
        <v>1602</v>
      </c>
      <c r="D6" s="174">
        <f>'Stillwater Reservoir B&amp;W'!D6</f>
        <v>1761.75</v>
      </c>
      <c r="E6" s="174">
        <f>'Stillwater Reservoir B&amp;W'!E6</f>
        <v>1992.5</v>
      </c>
      <c r="F6" s="174">
        <f>'Stillwater Reservoir B&amp;W'!F6</f>
        <v>2134.5</v>
      </c>
      <c r="G6" s="348">
        <f>'Stillwater Reservoir B&amp;W'!G6</f>
        <v>2702.5</v>
      </c>
      <c r="H6" s="8"/>
      <c r="J6" s="11"/>
    </row>
    <row r="7" spans="1:10" ht="20.65" thickBot="1" x14ac:dyDescent="0.4">
      <c r="A7" s="193" t="s">
        <v>74</v>
      </c>
      <c r="B7" s="176">
        <f>'Stillwater Reservoir B&amp;W'!B7</f>
        <v>1420</v>
      </c>
      <c r="C7" s="176">
        <f>'Stillwater Reservoir B&amp;W'!C7</f>
        <v>1760</v>
      </c>
      <c r="D7" s="176">
        <f>'Stillwater Reservoir B&amp;W'!D7</f>
        <v>1940</v>
      </c>
      <c r="E7" s="176">
        <f>'Stillwater Reservoir B&amp;W'!E7</f>
        <v>2200</v>
      </c>
      <c r="F7" s="176">
        <f>'Stillwater Reservoir B&amp;W'!F7</f>
        <v>2360</v>
      </c>
      <c r="G7" s="349">
        <f>'Stillwater Reservoir B&amp;W'!G7</f>
        <v>3000</v>
      </c>
      <c r="H7" s="8"/>
      <c r="J7" s="11"/>
    </row>
    <row r="8" spans="1:10" ht="9.9499999999999993" customHeight="1" thickBot="1" x14ac:dyDescent="0.4">
      <c r="A8" s="4"/>
      <c r="B8" s="6"/>
      <c r="C8" s="6"/>
      <c r="D8" s="6"/>
      <c r="E8" s="6"/>
      <c r="F8" s="6"/>
      <c r="G8" s="6"/>
      <c r="H8" s="8"/>
      <c r="J8" s="11"/>
    </row>
    <row r="9" spans="1:10" ht="20.65" thickBot="1" x14ac:dyDescent="0.4">
      <c r="A9" s="156" t="s">
        <v>12</v>
      </c>
      <c r="B9" s="6"/>
      <c r="C9" s="6"/>
      <c r="D9" s="6"/>
      <c r="E9" s="6"/>
      <c r="F9" s="6"/>
      <c r="G9" s="6"/>
      <c r="H9" s="8"/>
      <c r="J9" s="11"/>
    </row>
    <row r="10" spans="1:10" ht="20.25" x14ac:dyDescent="0.35">
      <c r="A10" s="150" t="s">
        <v>80</v>
      </c>
      <c r="B10" s="151">
        <f>'Stillwater Reservoir B&amp;W'!B10</f>
        <v>731.8</v>
      </c>
      <c r="C10" s="151">
        <f>'Stillwater Reservoir B&amp;W'!C10</f>
        <v>847.4</v>
      </c>
      <c r="D10" s="151">
        <f>'Stillwater Reservoir B&amp;W'!D10</f>
        <v>908.6</v>
      </c>
      <c r="E10" s="151">
        <f>'Stillwater Reservoir B&amp;W'!E10</f>
        <v>997</v>
      </c>
      <c r="F10" s="151">
        <f>'Stillwater Reservoir B&amp;W'!F10</f>
        <v>1051.4000000000001</v>
      </c>
      <c r="G10" s="152">
        <f>'Stillwater Reservoir B&amp;W'!G10</f>
        <v>1269</v>
      </c>
      <c r="H10" s="8"/>
      <c r="J10" s="11"/>
    </row>
    <row r="11" spans="1:10" ht="20.25" x14ac:dyDescent="0.35">
      <c r="A11" s="153" t="s">
        <v>81</v>
      </c>
      <c r="B11" s="154">
        <f>'Stillwater Reservoir B&amp;W'!B11</f>
        <v>803.2</v>
      </c>
      <c r="C11" s="154">
        <f>'Stillwater Reservoir B&amp;W'!C11</f>
        <v>942.6</v>
      </c>
      <c r="D11" s="154">
        <f>'Stillwater Reservoir B&amp;W'!D11</f>
        <v>1016.4</v>
      </c>
      <c r="E11" s="154">
        <f>'Stillwater Reservoir B&amp;W'!E11</f>
        <v>1123</v>
      </c>
      <c r="F11" s="154">
        <f>'Stillwater Reservoir B&amp;W'!F11</f>
        <v>1188.5999999999999</v>
      </c>
      <c r="G11" s="155">
        <f>'Stillwater Reservoir B&amp;W'!G11</f>
        <v>1451</v>
      </c>
      <c r="H11" s="8"/>
      <c r="J11" s="11"/>
    </row>
    <row r="12" spans="1:10" ht="20.25" x14ac:dyDescent="0.35">
      <c r="A12" s="153" t="s">
        <v>44</v>
      </c>
      <c r="B12" s="154">
        <f>'Stillwater Reservoir B&amp;W'!B12</f>
        <v>1341.25</v>
      </c>
      <c r="C12" s="154">
        <f>'Stillwater Reservoir B&amp;W'!C12</f>
        <v>1660</v>
      </c>
      <c r="D12" s="154">
        <f>'Stillwater Reservoir B&amp;W'!D12</f>
        <v>1828.75</v>
      </c>
      <c r="E12" s="154">
        <f>'Stillwater Reservoir B&amp;W'!E12</f>
        <v>2072.5</v>
      </c>
      <c r="F12" s="154">
        <f>'Stillwater Reservoir B&amp;W'!F12</f>
        <v>2222.5</v>
      </c>
      <c r="G12" s="155">
        <f>'Stillwater Reservoir B&amp;W'!G12</f>
        <v>2822.5</v>
      </c>
      <c r="H12" s="8"/>
      <c r="J12" s="11"/>
    </row>
    <row r="13" spans="1:10" ht="20.25" x14ac:dyDescent="0.35">
      <c r="A13" s="153" t="s">
        <v>45</v>
      </c>
      <c r="B13" s="154">
        <f>'Stillwater Reservoir B&amp;W'!B13</f>
        <v>1481.5</v>
      </c>
      <c r="C13" s="154">
        <f>'Stillwater Reservoir B&amp;W'!C13</f>
        <v>1847</v>
      </c>
      <c r="D13" s="154">
        <f>'Stillwater Reservoir B&amp;W'!D13</f>
        <v>2040.5</v>
      </c>
      <c r="E13" s="154">
        <f>'Stillwater Reservoir B&amp;W'!E13</f>
        <v>2320</v>
      </c>
      <c r="F13" s="154">
        <f>'Stillwater Reservoir B&amp;W'!F13</f>
        <v>2492</v>
      </c>
      <c r="G13" s="155">
        <f>'Stillwater Reservoir B&amp;W'!G13</f>
        <v>3180</v>
      </c>
      <c r="H13" s="8"/>
      <c r="J13" s="11"/>
    </row>
    <row r="14" spans="1:10" ht="20.25" x14ac:dyDescent="0.35">
      <c r="A14" s="153" t="s">
        <v>72</v>
      </c>
      <c r="B14" s="154">
        <f>'Stillwater Reservoir B&amp;W'!B14</f>
        <v>1660</v>
      </c>
      <c r="C14" s="154">
        <f>'Stillwater Reservoir B&amp;W'!C14</f>
        <v>2085</v>
      </c>
      <c r="D14" s="154">
        <f>'Stillwater Reservoir B&amp;W'!D14</f>
        <v>2310</v>
      </c>
      <c r="E14" s="154">
        <f>'Stillwater Reservoir B&amp;W'!E14</f>
        <v>2635</v>
      </c>
      <c r="F14" s="154">
        <f>'Stillwater Reservoir B&amp;W'!F14</f>
        <v>2835</v>
      </c>
      <c r="G14" s="155">
        <f>'Stillwater Reservoir B&amp;W'!G14</f>
        <v>3635</v>
      </c>
      <c r="H14" s="8"/>
      <c r="J14" s="11"/>
    </row>
    <row r="15" spans="1:10" ht="9.9499999999999993" customHeight="1" thickBot="1" x14ac:dyDescent="0.4">
      <c r="H15" s="8"/>
    </row>
    <row r="16" spans="1:10" ht="20.65" thickBot="1" x14ac:dyDescent="0.4">
      <c r="A16" s="31" t="s">
        <v>0</v>
      </c>
      <c r="B16" s="6"/>
      <c r="C16" s="6"/>
      <c r="D16" s="6"/>
      <c r="E16" s="6"/>
      <c r="F16" s="6"/>
      <c r="G16" s="6"/>
      <c r="H16" s="8"/>
    </row>
    <row r="17" spans="1:8" ht="20.25" x14ac:dyDescent="0.35">
      <c r="A17" s="157" t="s">
        <v>53</v>
      </c>
      <c r="B17" s="158">
        <f>'Stillwater Reservoir B&amp;W'!B17</f>
        <v>114.75</v>
      </c>
      <c r="C17" s="158">
        <f>'Stillwater Reservoir B&amp;W'!C17</f>
        <v>153</v>
      </c>
      <c r="D17" s="158">
        <f>'Stillwater Reservoir B&amp;W'!D17</f>
        <v>173.25</v>
      </c>
      <c r="E17" s="158">
        <f>'Stillwater Reservoir B&amp;W'!E17</f>
        <v>202.5</v>
      </c>
      <c r="F17" s="158">
        <f>'Stillwater Reservoir B&amp;W'!F17</f>
        <v>220.5</v>
      </c>
      <c r="G17" s="159">
        <f>'Stillwater Reservoir B&amp;W'!G17</f>
        <v>292.5</v>
      </c>
      <c r="H17" s="9"/>
    </row>
    <row r="18" spans="1:8" ht="20.25" x14ac:dyDescent="0.35">
      <c r="A18" s="160" t="s">
        <v>4</v>
      </c>
      <c r="B18" s="161">
        <f>'Stillwater Reservoir B&amp;W'!B18</f>
        <v>94.35</v>
      </c>
      <c r="C18" s="161">
        <f>'Stillwater Reservoir B&amp;W'!C18</f>
        <v>125.8</v>
      </c>
      <c r="D18" s="161">
        <f>'Stillwater Reservoir B&amp;W'!D18</f>
        <v>142.45000000000002</v>
      </c>
      <c r="E18" s="161">
        <f>'Stillwater Reservoir B&amp;W'!E18</f>
        <v>166.5</v>
      </c>
      <c r="F18" s="161">
        <f>'Stillwater Reservoir B&amp;W'!F18</f>
        <v>181.29999999999998</v>
      </c>
      <c r="G18" s="162">
        <f>'Stillwater Reservoir B&amp;W'!G18</f>
        <v>240.5</v>
      </c>
      <c r="H18" s="8"/>
    </row>
    <row r="19" spans="1:8" ht="20.65" thickBot="1" x14ac:dyDescent="0.4">
      <c r="A19" s="163" t="s">
        <v>7</v>
      </c>
      <c r="B19" s="164">
        <f>'Stillwater Reservoir B&amp;W'!B19</f>
        <v>114.75</v>
      </c>
      <c r="C19" s="164">
        <f>'Stillwater Reservoir B&amp;W'!C19</f>
        <v>153</v>
      </c>
      <c r="D19" s="164">
        <f>'Stillwater Reservoir B&amp;W'!D19</f>
        <v>173.25</v>
      </c>
      <c r="E19" s="164">
        <f>'Stillwater Reservoir B&amp;W'!E19</f>
        <v>202.5</v>
      </c>
      <c r="F19" s="164">
        <f>'Stillwater Reservoir B&amp;W'!F19</f>
        <v>220.5</v>
      </c>
      <c r="G19" s="165">
        <f>'Stillwater Reservoir B&amp;W'!G19</f>
        <v>292.5</v>
      </c>
      <c r="H19" s="8"/>
    </row>
    <row r="21" spans="1:8" ht="32.25" x14ac:dyDescent="0.35">
      <c r="A21" s="103" t="s">
        <v>127</v>
      </c>
    </row>
  </sheetData>
  <phoneticPr fontId="0" type="noConversion"/>
  <pageMargins left="0.75" right="0.75" top="1" bottom="1" header="0.5" footer="0.5"/>
  <pageSetup scale="79" orientation="landscape" r:id="rId1"/>
  <headerFooter alignWithMargins="0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25"/>
  <sheetViews>
    <sheetView zoomScale="75" zoomScaleNormal="75" workbookViewId="0">
      <selection activeCell="A4" sqref="A4:H20"/>
    </sheetView>
  </sheetViews>
  <sheetFormatPr defaultRowHeight="17.25" x14ac:dyDescent="0.35"/>
  <cols>
    <col min="1" max="1" width="65.73046875" style="1" customWidth="1"/>
    <col min="2" max="2" width="13.73046875" style="2" hidden="1" customWidth="1"/>
    <col min="3" max="8" width="13.73046875" style="2" customWidth="1"/>
    <col min="9" max="9" width="12.59765625" customWidth="1"/>
    <col min="10" max="11" width="12.59765625" style="11" customWidth="1"/>
    <col min="12" max="15" width="12.59765625" customWidth="1"/>
  </cols>
  <sheetData>
    <row r="1" spans="1:14" x14ac:dyDescent="0.35">
      <c r="A1" s="1" t="s">
        <v>42</v>
      </c>
    </row>
    <row r="2" spans="1:14" x14ac:dyDescent="0.35">
      <c r="B2" s="2" t="s">
        <v>8</v>
      </c>
      <c r="C2" s="2" t="s">
        <v>9</v>
      </c>
      <c r="D2" s="14" t="s">
        <v>9</v>
      </c>
      <c r="E2" s="2" t="s">
        <v>17</v>
      </c>
      <c r="F2" s="14" t="s">
        <v>28</v>
      </c>
      <c r="G2" s="2" t="s">
        <v>33</v>
      </c>
      <c r="H2" s="49" t="s">
        <v>18</v>
      </c>
    </row>
    <row r="3" spans="1:14" ht="17.649999999999999" thickBot="1" x14ac:dyDescent="0.4">
      <c r="J3" s="93" t="s">
        <v>116</v>
      </c>
      <c r="K3" s="93" t="s">
        <v>115</v>
      </c>
      <c r="L3" s="12" t="s">
        <v>120</v>
      </c>
      <c r="M3" s="12" t="s">
        <v>119</v>
      </c>
      <c r="N3" s="93">
        <v>2003</v>
      </c>
    </row>
    <row r="4" spans="1:14" ht="20.65" thickBot="1" x14ac:dyDescent="0.4">
      <c r="A4" s="34" t="s">
        <v>13</v>
      </c>
      <c r="B4" s="26" t="s">
        <v>47</v>
      </c>
      <c r="C4" s="26" t="s">
        <v>48</v>
      </c>
      <c r="D4" s="26" t="s">
        <v>49</v>
      </c>
      <c r="E4" s="26" t="s">
        <v>50</v>
      </c>
      <c r="F4" s="26" t="s">
        <v>51</v>
      </c>
      <c r="G4" s="26" t="s">
        <v>52</v>
      </c>
      <c r="H4" s="26" t="s">
        <v>20</v>
      </c>
      <c r="I4" s="8" t="s">
        <v>1</v>
      </c>
      <c r="J4" s="13" t="s">
        <v>6</v>
      </c>
      <c r="K4" s="13" t="s">
        <v>6</v>
      </c>
      <c r="L4" s="13" t="s">
        <v>6</v>
      </c>
      <c r="M4" s="13" t="s">
        <v>6</v>
      </c>
      <c r="N4" s="13" t="s">
        <v>6</v>
      </c>
    </row>
    <row r="5" spans="1:14" ht="20.25" x14ac:dyDescent="0.35">
      <c r="A5" s="123" t="s">
        <v>54</v>
      </c>
      <c r="B5" s="51">
        <f>(I5*2)+J5</f>
        <v>1175</v>
      </c>
      <c r="C5" s="51">
        <f>((I5*3)*0.85)+J5</f>
        <v>1312.5</v>
      </c>
      <c r="D5" s="51">
        <f>((I5*4)*0.85)+J5</f>
        <v>1525</v>
      </c>
      <c r="E5" s="51">
        <f>((I5*5)*0.77)+J5</f>
        <v>1637.5</v>
      </c>
      <c r="F5" s="51">
        <f>((I5*6)*0.75)+J5</f>
        <v>1800</v>
      </c>
      <c r="G5" s="51">
        <f>((I5*7)*0.7)+J5</f>
        <v>1900</v>
      </c>
      <c r="H5" s="52">
        <f>((I5*10)*0.65)+J5</f>
        <v>2300</v>
      </c>
      <c r="I5" s="8">
        <f>'Price Changer'!B6</f>
        <v>250</v>
      </c>
      <c r="J5" s="11">
        <v>675</v>
      </c>
      <c r="K5" s="11">
        <v>460</v>
      </c>
      <c r="L5" s="11"/>
      <c r="N5" s="11">
        <v>60</v>
      </c>
    </row>
    <row r="6" spans="1:14" ht="20.25" x14ac:dyDescent="0.35">
      <c r="A6" s="126" t="s">
        <v>82</v>
      </c>
      <c r="B6" s="53">
        <f t="shared" ref="B6:B7" si="0">(I6*2)+J6</f>
        <v>1385</v>
      </c>
      <c r="C6" s="53">
        <f t="shared" ref="C6:C7" si="1">((I6*3)*0.85)+J6</f>
        <v>1580.25</v>
      </c>
      <c r="D6" s="53">
        <f t="shared" ref="D6:D7" si="2">((I6*4)*0.85)+J6</f>
        <v>1882</v>
      </c>
      <c r="E6" s="53">
        <f t="shared" ref="E6:E7" si="3">((I6*5)*0.77)+J6</f>
        <v>2041.75</v>
      </c>
      <c r="F6" s="53">
        <f t="shared" ref="F6:F7" si="4">((I6*6)*0.75)+J6</f>
        <v>2272.5</v>
      </c>
      <c r="G6" s="53">
        <f>((I6*7)*0.7)+J6</f>
        <v>2414.5</v>
      </c>
      <c r="H6" s="54">
        <f>((I6*10)*0.65)+J6</f>
        <v>2982.5</v>
      </c>
      <c r="I6" s="8">
        <f>'Price Changer'!B7</f>
        <v>355</v>
      </c>
      <c r="J6" s="11">
        <v>675</v>
      </c>
      <c r="K6" s="11">
        <v>480</v>
      </c>
      <c r="L6" s="11"/>
      <c r="N6" s="11">
        <v>60</v>
      </c>
    </row>
    <row r="7" spans="1:14" ht="20.65" thickBot="1" x14ac:dyDescent="0.4">
      <c r="A7" s="129" t="s">
        <v>43</v>
      </c>
      <c r="B7" s="55">
        <f t="shared" si="0"/>
        <v>1495</v>
      </c>
      <c r="C7" s="55">
        <f t="shared" si="1"/>
        <v>1715</v>
      </c>
      <c r="D7" s="55">
        <f t="shared" si="2"/>
        <v>2055</v>
      </c>
      <c r="E7" s="55">
        <f t="shared" si="3"/>
        <v>2235</v>
      </c>
      <c r="F7" s="55">
        <f t="shared" si="4"/>
        <v>2495</v>
      </c>
      <c r="G7" s="55">
        <f>((I7*7)*0.7)+J7</f>
        <v>2655</v>
      </c>
      <c r="H7" s="56">
        <f>((I7*10)*0.65)+J7</f>
        <v>3295</v>
      </c>
      <c r="I7" s="8">
        <f>'Price Changer'!B8</f>
        <v>400</v>
      </c>
      <c r="J7" s="11">
        <v>695</v>
      </c>
      <c r="K7" s="11">
        <v>480</v>
      </c>
      <c r="L7" s="11"/>
      <c r="N7" s="11">
        <v>75</v>
      </c>
    </row>
    <row r="8" spans="1:14" ht="9.9499999999999993" customHeight="1" thickBot="1" x14ac:dyDescent="0.4">
      <c r="A8" s="27"/>
      <c r="B8" s="28"/>
      <c r="C8" s="28"/>
      <c r="D8" s="28"/>
      <c r="E8" s="28"/>
      <c r="F8" s="28"/>
      <c r="G8" s="28"/>
      <c r="H8" s="28"/>
      <c r="I8" s="8">
        <f>'Price Changer'!B9</f>
        <v>0</v>
      </c>
      <c r="L8" s="11"/>
      <c r="N8" s="11"/>
    </row>
    <row r="9" spans="1:14" ht="20.65" thickBot="1" x14ac:dyDescent="0.4">
      <c r="A9" s="34" t="s">
        <v>12</v>
      </c>
      <c r="B9" s="28"/>
      <c r="C9" s="28"/>
      <c r="D9" s="28"/>
      <c r="E9" s="28"/>
      <c r="F9" s="28"/>
      <c r="G9" s="28"/>
      <c r="H9" s="28"/>
      <c r="I9" s="8">
        <f>'Price Changer'!B10</f>
        <v>0</v>
      </c>
      <c r="L9" s="11"/>
      <c r="N9" s="11"/>
    </row>
    <row r="10" spans="1:14" ht="20.25" x14ac:dyDescent="0.35">
      <c r="A10" s="132" t="s">
        <v>80</v>
      </c>
      <c r="B10" s="51">
        <f>(I10*2)+J10</f>
        <v>947</v>
      </c>
      <c r="C10" s="51">
        <f>((I10*3)*0.85)+J10</f>
        <v>1021.8</v>
      </c>
      <c r="D10" s="51">
        <f>((I10*4)*0.85)+J10</f>
        <v>1137.4000000000001</v>
      </c>
      <c r="E10" s="51">
        <f>((I10*5)*0.77)+J10</f>
        <v>1198.5999999999999</v>
      </c>
      <c r="F10" s="51">
        <f>((I10*6)*0.75)+J10</f>
        <v>1287</v>
      </c>
      <c r="G10" s="51">
        <f t="shared" ref="G10:G15" si="5">((I10*7)*0.7)+J10</f>
        <v>1341.4</v>
      </c>
      <c r="H10" s="52">
        <f t="shared" ref="H10:H15" si="6">((I10*10)*0.65)+J10</f>
        <v>1559</v>
      </c>
      <c r="I10" s="8">
        <f>'Price Changer'!B11</f>
        <v>136</v>
      </c>
      <c r="J10" s="11">
        <v>675</v>
      </c>
      <c r="K10" s="11">
        <v>420</v>
      </c>
      <c r="L10" s="11"/>
      <c r="N10" s="11">
        <v>50</v>
      </c>
    </row>
    <row r="11" spans="1:14" ht="20.25" x14ac:dyDescent="0.35">
      <c r="A11" s="133" t="s">
        <v>81</v>
      </c>
      <c r="B11" s="53">
        <f t="shared" ref="B11:B15" si="7">(I11*2)+J11</f>
        <v>1003</v>
      </c>
      <c r="C11" s="53">
        <f t="shared" ref="C11:C15" si="8">((I11*3)*0.85)+J11</f>
        <v>1093.2</v>
      </c>
      <c r="D11" s="53">
        <f t="shared" ref="D11:D15" si="9">((I11*4)*0.85)+J11</f>
        <v>1232.5999999999999</v>
      </c>
      <c r="E11" s="53">
        <f t="shared" ref="E11:E15" si="10">((I11*5)*0.77)+J11</f>
        <v>1306.4000000000001</v>
      </c>
      <c r="F11" s="53">
        <f t="shared" ref="F11:F15" si="11">((I11*6)*0.75)+J11</f>
        <v>1413</v>
      </c>
      <c r="G11" s="53">
        <f t="shared" si="5"/>
        <v>1478.6</v>
      </c>
      <c r="H11" s="54">
        <f t="shared" si="6"/>
        <v>1741</v>
      </c>
      <c r="I11" s="8">
        <f>'Price Changer'!B12</f>
        <v>164</v>
      </c>
      <c r="J11" s="11">
        <v>675</v>
      </c>
      <c r="K11" s="11">
        <v>420</v>
      </c>
      <c r="L11" s="11"/>
      <c r="N11" s="11">
        <v>50</v>
      </c>
    </row>
    <row r="12" spans="1:14" ht="20.25" x14ac:dyDescent="0.35">
      <c r="A12" s="133" t="s">
        <v>44</v>
      </c>
      <c r="B12" s="53">
        <f t="shared" si="7"/>
        <v>1425</v>
      </c>
      <c r="C12" s="53">
        <f t="shared" si="8"/>
        <v>1631.25</v>
      </c>
      <c r="D12" s="53">
        <f t="shared" si="9"/>
        <v>1950</v>
      </c>
      <c r="E12" s="53">
        <f t="shared" si="10"/>
        <v>2118.75</v>
      </c>
      <c r="F12" s="53">
        <f t="shared" si="11"/>
        <v>2362.5</v>
      </c>
      <c r="G12" s="53">
        <f t="shared" si="5"/>
        <v>2512.5</v>
      </c>
      <c r="H12" s="54">
        <f t="shared" si="6"/>
        <v>3112.5</v>
      </c>
      <c r="I12" s="8">
        <f>'Price Changer'!B13</f>
        <v>375</v>
      </c>
      <c r="J12" s="11">
        <v>675</v>
      </c>
      <c r="K12" s="11">
        <v>460</v>
      </c>
      <c r="L12" s="11"/>
      <c r="N12" s="11">
        <v>50</v>
      </c>
    </row>
    <row r="13" spans="1:14" ht="20.25" x14ac:dyDescent="0.35">
      <c r="A13" s="133" t="s">
        <v>45</v>
      </c>
      <c r="B13" s="53">
        <f t="shared" si="7"/>
        <v>1535</v>
      </c>
      <c r="C13" s="53">
        <f t="shared" si="8"/>
        <v>1771.5</v>
      </c>
      <c r="D13" s="53">
        <f t="shared" si="9"/>
        <v>2137</v>
      </c>
      <c r="E13" s="53">
        <f t="shared" si="10"/>
        <v>2330.5</v>
      </c>
      <c r="F13" s="53">
        <f t="shared" si="11"/>
        <v>2610</v>
      </c>
      <c r="G13" s="53">
        <f t="shared" si="5"/>
        <v>2782</v>
      </c>
      <c r="H13" s="54">
        <f t="shared" si="6"/>
        <v>3470</v>
      </c>
      <c r="I13" s="8">
        <f>'Price Changer'!B14</f>
        <v>430</v>
      </c>
      <c r="J13" s="11">
        <v>675</v>
      </c>
      <c r="K13" s="11">
        <v>460</v>
      </c>
      <c r="L13" s="11"/>
      <c r="N13" s="11">
        <v>50</v>
      </c>
    </row>
    <row r="14" spans="1:14" ht="20.25" x14ac:dyDescent="0.35">
      <c r="A14" s="133" t="s">
        <v>72</v>
      </c>
      <c r="B14" s="342">
        <f t="shared" si="7"/>
        <v>1675</v>
      </c>
      <c r="C14" s="53">
        <f t="shared" si="8"/>
        <v>1950</v>
      </c>
      <c r="D14" s="53">
        <f t="shared" si="9"/>
        <v>2375</v>
      </c>
      <c r="E14" s="53">
        <f t="shared" si="10"/>
        <v>2600</v>
      </c>
      <c r="F14" s="53">
        <f t="shared" si="11"/>
        <v>2925</v>
      </c>
      <c r="G14" s="53">
        <f t="shared" si="5"/>
        <v>3125</v>
      </c>
      <c r="H14" s="54">
        <f t="shared" si="6"/>
        <v>3925</v>
      </c>
      <c r="I14" s="8">
        <f>'Price Changer'!B15</f>
        <v>500</v>
      </c>
      <c r="J14" s="11">
        <v>675</v>
      </c>
      <c r="K14" s="11">
        <v>46</v>
      </c>
      <c r="L14" s="11"/>
      <c r="N14" s="11"/>
    </row>
    <row r="15" spans="1:14" ht="21" customHeight="1" thickBot="1" x14ac:dyDescent="0.4">
      <c r="A15" s="134" t="s">
        <v>41</v>
      </c>
      <c r="B15" s="55">
        <f t="shared" si="7"/>
        <v>1865</v>
      </c>
      <c r="C15" s="55">
        <f t="shared" si="8"/>
        <v>2186.75</v>
      </c>
      <c r="D15" s="55">
        <f t="shared" si="9"/>
        <v>2684</v>
      </c>
      <c r="E15" s="55">
        <f t="shared" si="10"/>
        <v>2947.25</v>
      </c>
      <c r="F15" s="55">
        <f t="shared" si="11"/>
        <v>3327.5</v>
      </c>
      <c r="G15" s="55">
        <f t="shared" si="5"/>
        <v>3561.5</v>
      </c>
      <c r="H15" s="56">
        <f t="shared" si="6"/>
        <v>4497.5</v>
      </c>
      <c r="I15" s="8">
        <f>'Price Changer'!B16</f>
        <v>585</v>
      </c>
      <c r="J15" s="11">
        <v>695</v>
      </c>
      <c r="K15" s="11">
        <v>480</v>
      </c>
      <c r="L15" s="11"/>
    </row>
    <row r="16" spans="1:14" ht="9.9499999999999993" customHeight="1" thickBot="1" x14ac:dyDescent="0.4">
      <c r="A16" s="29"/>
      <c r="B16" s="30"/>
      <c r="C16" s="43"/>
      <c r="D16" s="43"/>
      <c r="E16" s="43"/>
      <c r="F16" s="43"/>
      <c r="G16" s="43"/>
      <c r="H16" s="50"/>
      <c r="I16" s="8"/>
    </row>
    <row r="17" spans="1:9" ht="20.65" thickBot="1" x14ac:dyDescent="0.4">
      <c r="A17" s="34" t="s">
        <v>0</v>
      </c>
      <c r="B17" s="28"/>
      <c r="C17" s="28"/>
      <c r="D17" s="28"/>
      <c r="E17" s="28"/>
      <c r="F17" s="28"/>
      <c r="G17" s="28"/>
      <c r="H17" s="28"/>
      <c r="I17" s="8"/>
    </row>
    <row r="18" spans="1:9" ht="20.25" x14ac:dyDescent="0.35">
      <c r="A18" s="148" t="s">
        <v>53</v>
      </c>
      <c r="B18" s="36">
        <f>I18*2</f>
        <v>90</v>
      </c>
      <c r="C18" s="36">
        <f>(I18*3)*0.85</f>
        <v>114.75</v>
      </c>
      <c r="D18" s="51">
        <f>(I18*4)*0.85</f>
        <v>153</v>
      </c>
      <c r="E18" s="36">
        <f>(I18*5)*0.77</f>
        <v>173.25</v>
      </c>
      <c r="F18" s="51">
        <f t="shared" ref="F18:F20" si="12">((I18*6)*0.75)+J18</f>
        <v>202.5</v>
      </c>
      <c r="G18" s="36">
        <f>(I18*7)*0.7</f>
        <v>220.5</v>
      </c>
      <c r="H18" s="52">
        <f>(I18*10)*0.65</f>
        <v>292.5</v>
      </c>
      <c r="I18" s="9">
        <f>'Price Changer'!B26</f>
        <v>45</v>
      </c>
    </row>
    <row r="19" spans="1:9" ht="20.25" x14ac:dyDescent="0.35">
      <c r="A19" s="149" t="s">
        <v>4</v>
      </c>
      <c r="B19" s="37">
        <f t="shared" ref="B19:B20" si="13">I19*2</f>
        <v>74</v>
      </c>
      <c r="C19" s="37">
        <f t="shared" ref="C19:C20" si="14">(I19*3)*0.85</f>
        <v>94.35</v>
      </c>
      <c r="D19" s="53">
        <f t="shared" ref="D19:D20" si="15">(I19*4)*0.85</f>
        <v>125.8</v>
      </c>
      <c r="E19" s="37">
        <f t="shared" ref="E19:E20" si="16">(I19*5)*0.77</f>
        <v>142.45000000000002</v>
      </c>
      <c r="F19" s="53">
        <f t="shared" si="12"/>
        <v>166.5</v>
      </c>
      <c r="G19" s="37">
        <f>(I19*7)*0.7</f>
        <v>181.29999999999998</v>
      </c>
      <c r="H19" s="54">
        <f>(I19*10)*0.65</f>
        <v>240.5</v>
      </c>
      <c r="I19" s="9">
        <f>'Price Changer'!B27</f>
        <v>37</v>
      </c>
    </row>
    <row r="20" spans="1:9" ht="20.65" thickBot="1" x14ac:dyDescent="0.4">
      <c r="A20" s="268" t="s">
        <v>7</v>
      </c>
      <c r="B20" s="269">
        <f t="shared" si="13"/>
        <v>90</v>
      </c>
      <c r="C20" s="269">
        <f t="shared" si="14"/>
        <v>114.75</v>
      </c>
      <c r="D20" s="55">
        <f t="shared" si="15"/>
        <v>153</v>
      </c>
      <c r="E20" s="269">
        <f t="shared" si="16"/>
        <v>173.25</v>
      </c>
      <c r="F20" s="55">
        <f t="shared" si="12"/>
        <v>202.5</v>
      </c>
      <c r="G20" s="269">
        <f>(I20*7)*0.7</f>
        <v>220.5</v>
      </c>
      <c r="H20" s="56">
        <f>(I20*10)*0.65</f>
        <v>292.5</v>
      </c>
      <c r="I20" s="9">
        <f>'Price Changer'!B28</f>
        <v>45</v>
      </c>
    </row>
    <row r="21" spans="1:9" ht="20.25" x14ac:dyDescent="0.35">
      <c r="A21" s="63"/>
      <c r="B21" s="84"/>
      <c r="C21" s="84"/>
      <c r="D21" s="64"/>
      <c r="E21" s="84"/>
      <c r="F21" s="64"/>
      <c r="G21" s="84"/>
      <c r="H21" s="64"/>
      <c r="I21" s="85"/>
    </row>
    <row r="23" spans="1:9" ht="30" x14ac:dyDescent="0.35">
      <c r="A23" s="105" t="s">
        <v>129</v>
      </c>
      <c r="B23" s="102"/>
      <c r="C23" s="102"/>
      <c r="D23" s="102"/>
    </row>
    <row r="25" spans="1:9" x14ac:dyDescent="0.35">
      <c r="A25" s="1" t="s">
        <v>125</v>
      </c>
    </row>
  </sheetData>
  <pageMargins left="0.75" right="0.75" top="1" bottom="1" header="0.5" footer="0.5"/>
  <pageSetup scale="83" orientation="landscape" r:id="rId1"/>
  <headerFooter alignWithMargins="0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L22"/>
  <sheetViews>
    <sheetView zoomScale="75" zoomScaleNormal="75" workbookViewId="0">
      <selection activeCell="I37" sqref="I37"/>
    </sheetView>
  </sheetViews>
  <sheetFormatPr defaultRowHeight="17.25" x14ac:dyDescent="0.35"/>
  <cols>
    <col min="1" max="1" width="65.73046875" style="1" customWidth="1"/>
    <col min="2" max="7" width="13.73046875" style="2" customWidth="1"/>
    <col min="8" max="8" width="10.3984375" customWidth="1"/>
    <col min="9" max="9" width="10.86328125" style="11" customWidth="1"/>
    <col min="10" max="10" width="20.73046875" customWidth="1"/>
  </cols>
  <sheetData>
    <row r="2" spans="1:12" ht="17.649999999999999" thickBot="1" x14ac:dyDescent="0.4">
      <c r="H2" s="62"/>
      <c r="I2" s="12"/>
    </row>
    <row r="3" spans="1:12" ht="24" customHeight="1" thickBot="1" x14ac:dyDescent="0.4">
      <c r="A3" s="305" t="s">
        <v>13</v>
      </c>
      <c r="B3" s="7" t="s">
        <v>48</v>
      </c>
      <c r="C3" s="7" t="s">
        <v>49</v>
      </c>
      <c r="D3" s="7" t="s">
        <v>50</v>
      </c>
      <c r="E3" s="7" t="s">
        <v>51</v>
      </c>
      <c r="F3" s="7" t="s">
        <v>52</v>
      </c>
      <c r="G3" s="7" t="s">
        <v>20</v>
      </c>
      <c r="H3" s="8"/>
      <c r="I3" s="13"/>
      <c r="J3" s="61"/>
      <c r="L3" s="18"/>
    </row>
    <row r="4" spans="1:12" ht="24" customHeight="1" x14ac:dyDescent="0.35">
      <c r="A4" s="306" t="s">
        <v>54</v>
      </c>
      <c r="B4" s="309">
        <f>'Lake Pleasant B&amp;W'!C5</f>
        <v>1312.5</v>
      </c>
      <c r="C4" s="309">
        <f>'Lake Pleasant B&amp;W'!D5</f>
        <v>1525</v>
      </c>
      <c r="D4" s="309">
        <f>'Lake Pleasant B&amp;W'!E5</f>
        <v>1637.5</v>
      </c>
      <c r="E4" s="310">
        <f>'Lake Pleasant B&amp;W'!F5</f>
        <v>1800</v>
      </c>
      <c r="F4" s="310">
        <f>'Lake Pleasant B&amp;W'!G5</f>
        <v>1900</v>
      </c>
      <c r="G4" s="311">
        <f>'Lake Pleasant B&amp;W'!H5</f>
        <v>2300</v>
      </c>
      <c r="H4" s="8"/>
      <c r="J4" s="11"/>
      <c r="L4" s="11"/>
    </row>
    <row r="5" spans="1:12" ht="24" customHeight="1" x14ac:dyDescent="0.35">
      <c r="A5" s="307" t="s">
        <v>82</v>
      </c>
      <c r="B5" s="312">
        <f>'Lake Pleasant B&amp;W'!C6</f>
        <v>1580.25</v>
      </c>
      <c r="C5" s="312">
        <f>'Lake Pleasant B&amp;W'!D6</f>
        <v>1882</v>
      </c>
      <c r="D5" s="312">
        <f>'Lake Pleasant B&amp;W'!E6</f>
        <v>2041.75</v>
      </c>
      <c r="E5" s="313">
        <f>'Lake Pleasant B&amp;W'!F6</f>
        <v>2272.5</v>
      </c>
      <c r="F5" s="313">
        <f>'Lake Pleasant B&amp;W'!G6</f>
        <v>2414.5</v>
      </c>
      <c r="G5" s="314">
        <f>'Lake Pleasant B&amp;W'!H6</f>
        <v>2982.5</v>
      </c>
      <c r="H5" s="8"/>
      <c r="J5" s="11"/>
      <c r="L5" s="11"/>
    </row>
    <row r="6" spans="1:12" ht="24" customHeight="1" thickBot="1" x14ac:dyDescent="0.4">
      <c r="A6" s="308" t="s">
        <v>43</v>
      </c>
      <c r="B6" s="315">
        <f>'Lake Pleasant B&amp;W'!C7</f>
        <v>1715</v>
      </c>
      <c r="C6" s="315">
        <f>'Lake Pleasant B&amp;W'!D7</f>
        <v>2055</v>
      </c>
      <c r="D6" s="315">
        <f>'Lake Pleasant B&amp;W'!E7</f>
        <v>2235</v>
      </c>
      <c r="E6" s="316">
        <f>'Lake Pleasant B&amp;W'!F7</f>
        <v>2495</v>
      </c>
      <c r="F6" s="316">
        <f>'Lake Pleasant B&amp;W'!G7</f>
        <v>2655</v>
      </c>
      <c r="G6" s="317">
        <f>'Lake Pleasant B&amp;W'!H7</f>
        <v>3295</v>
      </c>
      <c r="H6" s="8"/>
      <c r="J6" s="11"/>
      <c r="L6" s="11"/>
    </row>
    <row r="7" spans="1:12" ht="9.9499999999999993" customHeight="1" thickBot="1" x14ac:dyDescent="0.4">
      <c r="A7" s="4"/>
      <c r="B7" s="6"/>
      <c r="C7" s="6"/>
      <c r="D7" s="6"/>
      <c r="E7" s="6"/>
      <c r="F7" s="6"/>
      <c r="G7" s="6"/>
      <c r="H7" s="8"/>
      <c r="J7" s="11"/>
      <c r="L7" s="11"/>
    </row>
    <row r="8" spans="1:12" ht="24" customHeight="1" thickBot="1" x14ac:dyDescent="0.4">
      <c r="A8" s="318" t="s">
        <v>12</v>
      </c>
      <c r="B8" s="6"/>
      <c r="C8" s="6"/>
      <c r="D8" s="6"/>
      <c r="E8" s="6"/>
      <c r="F8" s="6"/>
      <c r="G8" s="6"/>
      <c r="H8" s="8"/>
      <c r="J8" s="11"/>
      <c r="L8" s="11"/>
    </row>
    <row r="9" spans="1:12" ht="24" customHeight="1" x14ac:dyDescent="0.35">
      <c r="A9" s="319" t="s">
        <v>80</v>
      </c>
      <c r="B9" s="322">
        <f>'Lake Pleasant B&amp;W'!C10</f>
        <v>1021.8</v>
      </c>
      <c r="C9" s="322">
        <f>'Lake Pleasant B&amp;W'!D10</f>
        <v>1137.4000000000001</v>
      </c>
      <c r="D9" s="322">
        <f>'Lake Pleasant B&amp;W'!E10</f>
        <v>1198.5999999999999</v>
      </c>
      <c r="E9" s="323">
        <f>'Lake Pleasant B&amp;W'!F10</f>
        <v>1287</v>
      </c>
      <c r="F9" s="323">
        <f>'Lake Pleasant B&amp;W'!G10</f>
        <v>1341.4</v>
      </c>
      <c r="G9" s="324">
        <f>'Lake Pleasant B&amp;W'!H10</f>
        <v>1559</v>
      </c>
      <c r="H9" s="8"/>
      <c r="J9" s="11"/>
      <c r="L9" s="11"/>
    </row>
    <row r="10" spans="1:12" ht="24" customHeight="1" x14ac:dyDescent="0.35">
      <c r="A10" s="320" t="s">
        <v>81</v>
      </c>
      <c r="B10" s="325">
        <f>'Lake Pleasant B&amp;W'!C11</f>
        <v>1093.2</v>
      </c>
      <c r="C10" s="325">
        <f>'Lake Pleasant B&amp;W'!D11</f>
        <v>1232.5999999999999</v>
      </c>
      <c r="D10" s="325">
        <f>'Lake Pleasant B&amp;W'!E11</f>
        <v>1306.4000000000001</v>
      </c>
      <c r="E10" s="326">
        <f>'Lake Pleasant B&amp;W'!F11</f>
        <v>1413</v>
      </c>
      <c r="F10" s="326">
        <f>'Lake Pleasant B&amp;W'!G11</f>
        <v>1478.6</v>
      </c>
      <c r="G10" s="327">
        <f>'Lake Pleasant B&amp;W'!H11</f>
        <v>1741</v>
      </c>
      <c r="H10" s="8"/>
      <c r="J10" s="11"/>
      <c r="L10" s="11"/>
    </row>
    <row r="11" spans="1:12" ht="24" customHeight="1" x14ac:dyDescent="0.35">
      <c r="A11" s="320" t="s">
        <v>44</v>
      </c>
      <c r="B11" s="325">
        <f>'Lake Pleasant B&amp;W'!C12</f>
        <v>1631.25</v>
      </c>
      <c r="C11" s="325">
        <f>'Lake Pleasant B&amp;W'!D12</f>
        <v>1950</v>
      </c>
      <c r="D11" s="325">
        <f>'Lake Pleasant B&amp;W'!E12</f>
        <v>2118.75</v>
      </c>
      <c r="E11" s="326">
        <f>'Lake Pleasant B&amp;W'!F12</f>
        <v>2362.5</v>
      </c>
      <c r="F11" s="326">
        <f>'Lake Pleasant B&amp;W'!G12</f>
        <v>2512.5</v>
      </c>
      <c r="G11" s="327">
        <f>'Lake Pleasant B&amp;W'!H12</f>
        <v>3112.5</v>
      </c>
      <c r="H11" s="8"/>
      <c r="J11" s="11"/>
      <c r="L11" s="11"/>
    </row>
    <row r="12" spans="1:12" ht="24" customHeight="1" x14ac:dyDescent="0.35">
      <c r="A12" s="320" t="s">
        <v>45</v>
      </c>
      <c r="B12" s="325">
        <f>'Lake Pleasant B&amp;W'!C13</f>
        <v>1771.5</v>
      </c>
      <c r="C12" s="325">
        <f>'Lake Pleasant B&amp;W'!D13</f>
        <v>2137</v>
      </c>
      <c r="D12" s="325">
        <f>'Lake Pleasant B&amp;W'!E13</f>
        <v>2330.5</v>
      </c>
      <c r="E12" s="325">
        <f>'Lake Pleasant B&amp;W'!F13</f>
        <v>2610</v>
      </c>
      <c r="F12" s="325">
        <f>'Lake Pleasant B&amp;W'!G13</f>
        <v>2782</v>
      </c>
      <c r="G12" s="327">
        <f>'Lake Pleasant B&amp;W'!H13</f>
        <v>3470</v>
      </c>
      <c r="H12" s="8"/>
      <c r="J12" s="11"/>
      <c r="L12" s="11"/>
    </row>
    <row r="13" spans="1:12" ht="24" customHeight="1" x14ac:dyDescent="0.35">
      <c r="A13" s="320" t="s">
        <v>72</v>
      </c>
      <c r="B13" s="325">
        <f>'Lake Pleasant B&amp;W'!C14</f>
        <v>1950</v>
      </c>
      <c r="C13" s="325">
        <f>'Lake Pleasant B&amp;W'!D14</f>
        <v>2375</v>
      </c>
      <c r="D13" s="325">
        <f>'Lake Pleasant B&amp;W'!E14</f>
        <v>2600</v>
      </c>
      <c r="E13" s="325">
        <f>'Lake Pleasant B&amp;W'!F14</f>
        <v>2925</v>
      </c>
      <c r="F13" s="325">
        <f>'Lake Pleasant B&amp;W'!G14</f>
        <v>3125</v>
      </c>
      <c r="G13" s="327">
        <f>'Lake Pleasant B&amp;W'!H14</f>
        <v>3925</v>
      </c>
      <c r="H13" s="8"/>
      <c r="J13" s="11"/>
      <c r="L13" s="11"/>
    </row>
    <row r="14" spans="1:12" ht="24" customHeight="1" thickBot="1" x14ac:dyDescent="0.4">
      <c r="A14" s="321" t="s">
        <v>41</v>
      </c>
      <c r="B14" s="328">
        <f>'Lake Pleasant B&amp;W'!C15</f>
        <v>2186.75</v>
      </c>
      <c r="C14" s="328">
        <f>'Lake Pleasant B&amp;W'!D15</f>
        <v>2684</v>
      </c>
      <c r="D14" s="328">
        <f>'Lake Pleasant B&amp;W'!E15</f>
        <v>2947.25</v>
      </c>
      <c r="E14" s="328">
        <f>'Lake Pleasant B&amp;W'!F15</f>
        <v>3327.5</v>
      </c>
      <c r="F14" s="328">
        <f>'Lake Pleasant B&amp;W'!G15</f>
        <v>3561.5</v>
      </c>
      <c r="G14" s="329">
        <f>'Lake Pleasant B&amp;W'!H15</f>
        <v>4497.5</v>
      </c>
      <c r="H14" s="8"/>
      <c r="J14" s="11"/>
    </row>
    <row r="15" spans="1:12" ht="9.9499999999999993" customHeight="1" thickBot="1" x14ac:dyDescent="0.4">
      <c r="D15" s="44"/>
      <c r="E15" s="44"/>
      <c r="F15" s="44"/>
      <c r="G15" s="44"/>
      <c r="H15" s="8"/>
    </row>
    <row r="16" spans="1:12" ht="24" customHeight="1" thickBot="1" x14ac:dyDescent="0.4">
      <c r="A16" s="330" t="s">
        <v>0</v>
      </c>
      <c r="B16" s="6"/>
      <c r="C16" s="6"/>
      <c r="D16" s="6"/>
      <c r="E16" s="6"/>
      <c r="F16" s="6"/>
      <c r="G16" s="6"/>
      <c r="H16" s="8"/>
    </row>
    <row r="17" spans="1:8" ht="24" customHeight="1" x14ac:dyDescent="0.35">
      <c r="A17" s="291" t="s">
        <v>53</v>
      </c>
      <c r="B17" s="333">
        <f>'Lake Pleasant B&amp;W'!C18</f>
        <v>114.75</v>
      </c>
      <c r="C17" s="333">
        <f>'Lake Pleasant B&amp;W'!D18</f>
        <v>153</v>
      </c>
      <c r="D17" s="333">
        <f>'Lake Pleasant B&amp;W'!E18</f>
        <v>173.25</v>
      </c>
      <c r="E17" s="334">
        <f>'Lake Pleasant B&amp;W'!F18</f>
        <v>202.5</v>
      </c>
      <c r="F17" s="334">
        <f>'Lake Pleasant B&amp;W'!G18</f>
        <v>220.5</v>
      </c>
      <c r="G17" s="335">
        <f>'Lake Pleasant B&amp;W'!H18</f>
        <v>292.5</v>
      </c>
      <c r="H17" s="9"/>
    </row>
    <row r="18" spans="1:8" ht="24" customHeight="1" x14ac:dyDescent="0.35">
      <c r="A18" s="331" t="s">
        <v>4</v>
      </c>
      <c r="B18" s="336">
        <f>'Lake Pleasant B&amp;W'!C19</f>
        <v>94.35</v>
      </c>
      <c r="C18" s="336">
        <f>'Lake Pleasant B&amp;W'!D19</f>
        <v>125.8</v>
      </c>
      <c r="D18" s="336">
        <f>'Lake Pleasant B&amp;W'!E19</f>
        <v>142.45000000000002</v>
      </c>
      <c r="E18" s="337">
        <f>'Lake Pleasant B&amp;W'!F19</f>
        <v>166.5</v>
      </c>
      <c r="F18" s="337">
        <f>'Lake Pleasant B&amp;W'!G19</f>
        <v>181.29999999999998</v>
      </c>
      <c r="G18" s="338">
        <f>'Lake Pleasant B&amp;W'!H19</f>
        <v>240.5</v>
      </c>
      <c r="H18" s="9"/>
    </row>
    <row r="19" spans="1:8" ht="24" customHeight="1" thickBot="1" x14ac:dyDescent="0.4">
      <c r="A19" s="332" t="s">
        <v>7</v>
      </c>
      <c r="B19" s="339">
        <f>'Lake Pleasant B&amp;W'!C20</f>
        <v>114.75</v>
      </c>
      <c r="C19" s="339">
        <f>'Lake Pleasant B&amp;W'!D20</f>
        <v>153</v>
      </c>
      <c r="D19" s="339">
        <f>'Lake Pleasant B&amp;W'!E20</f>
        <v>173.25</v>
      </c>
      <c r="E19" s="340">
        <f>'Lake Pleasant B&amp;W'!F20</f>
        <v>202.5</v>
      </c>
      <c r="F19" s="340">
        <f>'Lake Pleasant B&amp;W'!G20</f>
        <v>220.5</v>
      </c>
      <c r="G19" s="341">
        <f>'Lake Pleasant B&amp;W'!H20</f>
        <v>292.5</v>
      </c>
      <c r="H19" s="9"/>
    </row>
    <row r="20" spans="1:8" ht="20.25" x14ac:dyDescent="0.35">
      <c r="A20" s="86"/>
      <c r="B20" s="87"/>
      <c r="C20" s="87"/>
      <c r="D20" s="87"/>
      <c r="E20" s="87"/>
      <c r="F20" s="87"/>
      <c r="G20" s="87"/>
      <c r="H20" s="9"/>
    </row>
    <row r="22" spans="1:8" ht="30" x14ac:dyDescent="0.35">
      <c r="A22" s="105" t="s">
        <v>128</v>
      </c>
    </row>
  </sheetData>
  <pageMargins left="0.75" right="0.75" top="1" bottom="1" header="0.5" footer="0.5"/>
  <pageSetup scale="81" orientation="landscape" r:id="rId1"/>
  <headerFooter alignWithMargins="0"/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25"/>
  <sheetViews>
    <sheetView zoomScale="75" zoomScaleNormal="75" workbookViewId="0">
      <selection activeCell="A4" sqref="A4:H20"/>
    </sheetView>
  </sheetViews>
  <sheetFormatPr defaultRowHeight="17.25" x14ac:dyDescent="0.35"/>
  <cols>
    <col min="1" max="1" width="65.73046875" style="1" customWidth="1"/>
    <col min="2" max="2" width="13.73046875" style="2" hidden="1" customWidth="1"/>
    <col min="3" max="8" width="13.73046875" style="2" customWidth="1"/>
    <col min="9" max="9" width="12.59765625" customWidth="1"/>
    <col min="10" max="11" width="12.59765625" style="11" customWidth="1"/>
    <col min="12" max="15" width="12.59765625" customWidth="1"/>
  </cols>
  <sheetData>
    <row r="1" spans="1:14" x14ac:dyDescent="0.35">
      <c r="A1" s="1" t="s">
        <v>42</v>
      </c>
    </row>
    <row r="2" spans="1:14" x14ac:dyDescent="0.35">
      <c r="B2" s="2" t="s">
        <v>8</v>
      </c>
      <c r="C2" s="2" t="s">
        <v>9</v>
      </c>
      <c r="D2" s="14" t="s">
        <v>9</v>
      </c>
      <c r="E2" s="2" t="s">
        <v>17</v>
      </c>
      <c r="F2" s="14" t="s">
        <v>28</v>
      </c>
      <c r="G2" s="2" t="s">
        <v>33</v>
      </c>
      <c r="H2" s="49" t="s">
        <v>18</v>
      </c>
    </row>
    <row r="3" spans="1:14" ht="17.649999999999999" thickBot="1" x14ac:dyDescent="0.4">
      <c r="J3" s="93" t="s">
        <v>116</v>
      </c>
      <c r="K3" s="93" t="s">
        <v>115</v>
      </c>
      <c r="L3" s="12" t="s">
        <v>120</v>
      </c>
      <c r="M3" s="12" t="s">
        <v>119</v>
      </c>
      <c r="N3" s="93">
        <v>2003</v>
      </c>
    </row>
    <row r="4" spans="1:14" ht="20.65" thickBot="1" x14ac:dyDescent="0.4">
      <c r="A4" s="34" t="s">
        <v>13</v>
      </c>
      <c r="B4" s="26" t="s">
        <v>47</v>
      </c>
      <c r="C4" s="26" t="s">
        <v>48</v>
      </c>
      <c r="D4" s="26" t="s">
        <v>49</v>
      </c>
      <c r="E4" s="26" t="s">
        <v>50</v>
      </c>
      <c r="F4" s="26" t="s">
        <v>51</v>
      </c>
      <c r="G4" s="26" t="s">
        <v>52</v>
      </c>
      <c r="H4" s="26" t="s">
        <v>20</v>
      </c>
      <c r="I4" s="8" t="s">
        <v>1</v>
      </c>
      <c r="J4" s="13" t="s">
        <v>6</v>
      </c>
      <c r="K4" s="13" t="s">
        <v>6</v>
      </c>
      <c r="L4" s="13" t="s">
        <v>6</v>
      </c>
      <c r="M4" s="13" t="s">
        <v>6</v>
      </c>
      <c r="N4" s="13" t="s">
        <v>6</v>
      </c>
    </row>
    <row r="5" spans="1:14" ht="20.25" x14ac:dyDescent="0.35">
      <c r="A5" s="123" t="s">
        <v>54</v>
      </c>
      <c r="B5" s="51">
        <f>(I5*2)+J5</f>
        <v>1220</v>
      </c>
      <c r="C5" s="51">
        <f>((I5*3)*0.85)+J5</f>
        <v>1357.5</v>
      </c>
      <c r="D5" s="51">
        <f>((I5*4)*0.85)+J5</f>
        <v>1570</v>
      </c>
      <c r="E5" s="51">
        <f>((I5*5)*0.77)+J5</f>
        <v>1682.5</v>
      </c>
      <c r="F5" s="51">
        <f>((I5*6)*0.75)+J5</f>
        <v>1845</v>
      </c>
      <c r="G5" s="51">
        <f>((I5*7)*0.7)+J5</f>
        <v>1945</v>
      </c>
      <c r="H5" s="52">
        <f>((I5*10)*0.65)+J5</f>
        <v>2345</v>
      </c>
      <c r="I5" s="8">
        <f>'Price Changer'!B6</f>
        <v>250</v>
      </c>
      <c r="J5" s="11">
        <v>720</v>
      </c>
      <c r="K5" s="11">
        <v>540</v>
      </c>
      <c r="L5" s="11"/>
      <c r="N5" s="11"/>
    </row>
    <row r="6" spans="1:14" ht="20.25" x14ac:dyDescent="0.35">
      <c r="A6" s="126" t="s">
        <v>82</v>
      </c>
      <c r="B6" s="53">
        <f>(I6*2)+J6</f>
        <v>1430</v>
      </c>
      <c r="C6" s="53">
        <f>((I6*3)*0.85)+J6</f>
        <v>1625.25</v>
      </c>
      <c r="D6" s="53">
        <f>((I6*4)*0.85)+J6</f>
        <v>1927</v>
      </c>
      <c r="E6" s="53">
        <f>((I6*5)*0.77)+J6</f>
        <v>2086.75</v>
      </c>
      <c r="F6" s="53">
        <f>((I6*6)*0.75)+J6</f>
        <v>2317.5</v>
      </c>
      <c r="G6" s="53">
        <f>((I6*7)*0.7)+J6</f>
        <v>2459.5</v>
      </c>
      <c r="H6" s="54">
        <f>((I6*10)*0.65)+J6</f>
        <v>3027.5</v>
      </c>
      <c r="I6" s="8">
        <f>'Price Changer'!B7</f>
        <v>355</v>
      </c>
      <c r="J6" s="11">
        <v>720</v>
      </c>
      <c r="K6" s="11">
        <v>540</v>
      </c>
      <c r="L6" s="11"/>
      <c r="N6" s="11"/>
    </row>
    <row r="7" spans="1:14" ht="20.65" thickBot="1" x14ac:dyDescent="0.4">
      <c r="A7" s="129" t="s">
        <v>43</v>
      </c>
      <c r="B7" s="55">
        <f>(I7*2)+J7</f>
        <v>1540</v>
      </c>
      <c r="C7" s="55">
        <f>((I7*3)*0.85)+J7</f>
        <v>1760</v>
      </c>
      <c r="D7" s="55">
        <f>((I7*4)*0.85)+J7</f>
        <v>2100</v>
      </c>
      <c r="E7" s="55">
        <f>((I7*5)*0.77)+J7</f>
        <v>2280</v>
      </c>
      <c r="F7" s="55">
        <f>((I7*6)*0.75)+J7</f>
        <v>2540</v>
      </c>
      <c r="G7" s="55">
        <f>((I7*7)*0.7)+J7</f>
        <v>2700</v>
      </c>
      <c r="H7" s="56">
        <f>((I7*10)*0.65)+J7</f>
        <v>3340</v>
      </c>
      <c r="I7" s="8">
        <f>'Price Changer'!B8</f>
        <v>400</v>
      </c>
      <c r="J7" s="11">
        <v>740</v>
      </c>
      <c r="K7" s="11">
        <v>560</v>
      </c>
      <c r="L7" s="11"/>
      <c r="N7" s="11"/>
    </row>
    <row r="8" spans="1:14" ht="9.9499999999999993" customHeight="1" thickBot="1" x14ac:dyDescent="0.4">
      <c r="A8" s="27"/>
      <c r="B8" s="28"/>
      <c r="C8" s="28"/>
      <c r="D8" s="28"/>
      <c r="E8" s="28"/>
      <c r="F8" s="28"/>
      <c r="G8" s="28"/>
      <c r="H8" s="28"/>
      <c r="I8" s="8">
        <f>'Price Changer'!B9</f>
        <v>0</v>
      </c>
      <c r="L8" s="11"/>
      <c r="N8" s="11"/>
    </row>
    <row r="9" spans="1:14" ht="20.65" thickBot="1" x14ac:dyDescent="0.4">
      <c r="A9" s="34" t="s">
        <v>12</v>
      </c>
      <c r="B9" s="28"/>
      <c r="C9" s="28"/>
      <c r="D9" s="28"/>
      <c r="E9" s="28"/>
      <c r="F9" s="28"/>
      <c r="G9" s="28"/>
      <c r="H9" s="28"/>
      <c r="I9" s="8">
        <f>'Price Changer'!B10</f>
        <v>0</v>
      </c>
      <c r="L9" s="11"/>
      <c r="N9" s="11"/>
    </row>
    <row r="10" spans="1:14" ht="20.25" x14ac:dyDescent="0.35">
      <c r="A10" s="132" t="s">
        <v>80</v>
      </c>
      <c r="B10" s="51">
        <f t="shared" ref="B10:B15" si="0">(I10*2)+J10</f>
        <v>992</v>
      </c>
      <c r="C10" s="51">
        <f t="shared" ref="C10:C15" si="1">((I10*3)*0.85)+J10</f>
        <v>1066.8</v>
      </c>
      <c r="D10" s="51">
        <f t="shared" ref="D10:D15" si="2">((I10*4)*0.85)+J10</f>
        <v>1182.4000000000001</v>
      </c>
      <c r="E10" s="51">
        <f t="shared" ref="E10:E15" si="3">((I10*5)*0.77)+J10</f>
        <v>1243.5999999999999</v>
      </c>
      <c r="F10" s="51">
        <f t="shared" ref="F10:F15" si="4">((I10*6)*0.75)+J10</f>
        <v>1332</v>
      </c>
      <c r="G10" s="51">
        <f t="shared" ref="G10:G15" si="5">((I10*7)*0.7)+J10</f>
        <v>1386.4</v>
      </c>
      <c r="H10" s="52">
        <f t="shared" ref="H10:H15" si="6">((I10*10)*0.65)+J10</f>
        <v>1604</v>
      </c>
      <c r="I10" s="8">
        <f>'Price Changer'!B11</f>
        <v>136</v>
      </c>
      <c r="J10" s="11">
        <v>720</v>
      </c>
      <c r="K10" s="11">
        <v>500</v>
      </c>
      <c r="L10" s="11"/>
      <c r="N10" s="11"/>
    </row>
    <row r="11" spans="1:14" ht="20.25" x14ac:dyDescent="0.35">
      <c r="A11" s="133" t="s">
        <v>81</v>
      </c>
      <c r="B11" s="53">
        <f t="shared" si="0"/>
        <v>1048</v>
      </c>
      <c r="C11" s="53">
        <f t="shared" si="1"/>
        <v>1138.2</v>
      </c>
      <c r="D11" s="53">
        <f t="shared" si="2"/>
        <v>1277.5999999999999</v>
      </c>
      <c r="E11" s="53">
        <f t="shared" si="3"/>
        <v>1351.4</v>
      </c>
      <c r="F11" s="53">
        <f t="shared" si="4"/>
        <v>1458</v>
      </c>
      <c r="G11" s="53">
        <f t="shared" si="5"/>
        <v>1523.6</v>
      </c>
      <c r="H11" s="54">
        <f t="shared" si="6"/>
        <v>1786</v>
      </c>
      <c r="I11" s="8">
        <f>'Price Changer'!B12</f>
        <v>164</v>
      </c>
      <c r="J11" s="11">
        <v>720</v>
      </c>
      <c r="K11" s="11">
        <v>500</v>
      </c>
      <c r="L11" s="11"/>
      <c r="N11" s="11"/>
    </row>
    <row r="12" spans="1:14" ht="20.25" x14ac:dyDescent="0.35">
      <c r="A12" s="133" t="s">
        <v>44</v>
      </c>
      <c r="B12" s="53">
        <f t="shared" si="0"/>
        <v>1470</v>
      </c>
      <c r="C12" s="53">
        <f t="shared" si="1"/>
        <v>1676.25</v>
      </c>
      <c r="D12" s="53">
        <f t="shared" si="2"/>
        <v>1995</v>
      </c>
      <c r="E12" s="53">
        <f t="shared" si="3"/>
        <v>2163.75</v>
      </c>
      <c r="F12" s="53">
        <f t="shared" si="4"/>
        <v>2407.5</v>
      </c>
      <c r="G12" s="53">
        <f t="shared" si="5"/>
        <v>2557.5</v>
      </c>
      <c r="H12" s="54">
        <f t="shared" si="6"/>
        <v>3157.5</v>
      </c>
      <c r="I12" s="8">
        <f>'Price Changer'!B13</f>
        <v>375</v>
      </c>
      <c r="J12" s="11">
        <v>720</v>
      </c>
      <c r="K12" s="11">
        <v>540</v>
      </c>
      <c r="L12" s="11"/>
      <c r="N12" s="11"/>
    </row>
    <row r="13" spans="1:14" ht="20.25" x14ac:dyDescent="0.35">
      <c r="A13" s="133" t="s">
        <v>45</v>
      </c>
      <c r="B13" s="53">
        <f t="shared" si="0"/>
        <v>1580</v>
      </c>
      <c r="C13" s="53">
        <f t="shared" si="1"/>
        <v>1816.5</v>
      </c>
      <c r="D13" s="53">
        <f t="shared" si="2"/>
        <v>2182</v>
      </c>
      <c r="E13" s="53">
        <f t="shared" si="3"/>
        <v>2375.5</v>
      </c>
      <c r="F13" s="53">
        <f t="shared" si="4"/>
        <v>2655</v>
      </c>
      <c r="G13" s="53">
        <f t="shared" si="5"/>
        <v>2827</v>
      </c>
      <c r="H13" s="54">
        <f t="shared" si="6"/>
        <v>3515</v>
      </c>
      <c r="I13" s="8">
        <f>'Price Changer'!B14</f>
        <v>430</v>
      </c>
      <c r="J13" s="11">
        <v>720</v>
      </c>
      <c r="K13" s="11">
        <v>540</v>
      </c>
      <c r="L13" s="11"/>
      <c r="N13" s="11"/>
    </row>
    <row r="14" spans="1:14" ht="20.25" x14ac:dyDescent="0.35">
      <c r="A14" s="133" t="s">
        <v>72</v>
      </c>
      <c r="B14" s="342">
        <f t="shared" si="0"/>
        <v>1720</v>
      </c>
      <c r="C14" s="53">
        <f t="shared" si="1"/>
        <v>1995</v>
      </c>
      <c r="D14" s="342">
        <f t="shared" si="2"/>
        <v>2420</v>
      </c>
      <c r="E14" s="342">
        <f t="shared" si="3"/>
        <v>2645</v>
      </c>
      <c r="F14" s="342">
        <f t="shared" si="4"/>
        <v>2970</v>
      </c>
      <c r="G14" s="342">
        <f t="shared" si="5"/>
        <v>3170</v>
      </c>
      <c r="H14" s="343">
        <f t="shared" si="6"/>
        <v>3970</v>
      </c>
      <c r="I14" s="8">
        <f>'Price Changer'!B15</f>
        <v>500</v>
      </c>
      <c r="J14" s="11">
        <v>720</v>
      </c>
      <c r="K14" s="11">
        <v>540</v>
      </c>
      <c r="L14" s="11"/>
      <c r="N14" s="11"/>
    </row>
    <row r="15" spans="1:14" ht="21" customHeight="1" thickBot="1" x14ac:dyDescent="0.4">
      <c r="A15" s="134" t="s">
        <v>41</v>
      </c>
      <c r="B15" s="55">
        <f t="shared" si="0"/>
        <v>1910</v>
      </c>
      <c r="C15" s="55">
        <f t="shared" si="1"/>
        <v>2231.75</v>
      </c>
      <c r="D15" s="55">
        <f t="shared" si="2"/>
        <v>2729</v>
      </c>
      <c r="E15" s="55">
        <f t="shared" si="3"/>
        <v>2992.25</v>
      </c>
      <c r="F15" s="55">
        <f t="shared" si="4"/>
        <v>3372.5</v>
      </c>
      <c r="G15" s="55">
        <f t="shared" si="5"/>
        <v>3606.5</v>
      </c>
      <c r="H15" s="56">
        <f t="shared" si="6"/>
        <v>4542.5</v>
      </c>
      <c r="I15" s="8">
        <f>'Price Changer'!B16</f>
        <v>585</v>
      </c>
      <c r="J15" s="11">
        <v>740</v>
      </c>
      <c r="K15" s="11">
        <v>560</v>
      </c>
      <c r="L15" s="11"/>
    </row>
    <row r="16" spans="1:14" ht="9.9499999999999993" customHeight="1" thickBot="1" x14ac:dyDescent="0.4">
      <c r="A16" s="29"/>
      <c r="B16" s="30"/>
      <c r="C16" s="43"/>
      <c r="D16" s="43"/>
      <c r="E16" s="43"/>
      <c r="F16" s="43"/>
      <c r="G16" s="43"/>
      <c r="H16" s="50"/>
      <c r="I16" s="8"/>
    </row>
    <row r="17" spans="1:9" ht="20.65" thickBot="1" x14ac:dyDescent="0.4">
      <c r="A17" s="34" t="s">
        <v>0</v>
      </c>
      <c r="B17" s="28"/>
      <c r="C17" s="28"/>
      <c r="D17" s="28"/>
      <c r="E17" s="28"/>
      <c r="F17" s="28"/>
      <c r="G17" s="28"/>
      <c r="H17" s="28"/>
      <c r="I17" s="8"/>
    </row>
    <row r="18" spans="1:9" ht="20.25" x14ac:dyDescent="0.35">
      <c r="A18" s="148" t="s">
        <v>53</v>
      </c>
      <c r="B18" s="36">
        <f>I18*2</f>
        <v>90</v>
      </c>
      <c r="C18" s="36">
        <f>(I18*3)*0.85</f>
        <v>114.75</v>
      </c>
      <c r="D18" s="51">
        <f>(I18*4)*0.85</f>
        <v>153</v>
      </c>
      <c r="E18" s="36">
        <f>(I18*5)*0.77</f>
        <v>173.25</v>
      </c>
      <c r="F18" s="51">
        <f>((I18*6)*0.75)+J18</f>
        <v>202.5</v>
      </c>
      <c r="G18" s="36">
        <f>(I18*7)*0.7</f>
        <v>220.5</v>
      </c>
      <c r="H18" s="52">
        <f>(I18*10)*0.65</f>
        <v>292.5</v>
      </c>
      <c r="I18" s="9">
        <f>'Price Changer'!B26</f>
        <v>45</v>
      </c>
    </row>
    <row r="19" spans="1:9" ht="20.25" x14ac:dyDescent="0.35">
      <c r="A19" s="149" t="s">
        <v>4</v>
      </c>
      <c r="B19" s="37">
        <f t="shared" ref="B19:B20" si="7">I19*2</f>
        <v>74</v>
      </c>
      <c r="C19" s="37">
        <f t="shared" ref="C19:C20" si="8">(I19*3)*0.85</f>
        <v>94.35</v>
      </c>
      <c r="D19" s="53">
        <f t="shared" ref="D19:D20" si="9">(I19*4)*0.85</f>
        <v>125.8</v>
      </c>
      <c r="E19" s="37">
        <f t="shared" ref="E19:E20" si="10">(I19*5)*0.77</f>
        <v>142.45000000000002</v>
      </c>
      <c r="F19" s="53">
        <f>((I19*6)*0.75)+J19</f>
        <v>166.5</v>
      </c>
      <c r="G19" s="37">
        <f>(I19*7)*0.7</f>
        <v>181.29999999999998</v>
      </c>
      <c r="H19" s="54">
        <f>(I19*10)*0.65</f>
        <v>240.5</v>
      </c>
      <c r="I19" s="9">
        <f>'Price Changer'!B27</f>
        <v>37</v>
      </c>
    </row>
    <row r="20" spans="1:9" ht="20.65" thickBot="1" x14ac:dyDescent="0.4">
      <c r="A20" s="268" t="s">
        <v>7</v>
      </c>
      <c r="B20" s="269">
        <f t="shared" si="7"/>
        <v>90</v>
      </c>
      <c r="C20" s="269">
        <f t="shared" si="8"/>
        <v>114.75</v>
      </c>
      <c r="D20" s="55">
        <f t="shared" si="9"/>
        <v>153</v>
      </c>
      <c r="E20" s="269">
        <f t="shared" si="10"/>
        <v>173.25</v>
      </c>
      <c r="F20" s="55">
        <f>((I20*6)*0.75)+J20</f>
        <v>202.5</v>
      </c>
      <c r="G20" s="269">
        <f>(I20*7)*0.7</f>
        <v>220.5</v>
      </c>
      <c r="H20" s="56">
        <f>(I20*10)*0.65</f>
        <v>292.5</v>
      </c>
      <c r="I20" s="9">
        <f>'Price Changer'!B28</f>
        <v>45</v>
      </c>
    </row>
    <row r="21" spans="1:9" ht="20.25" x14ac:dyDescent="0.35">
      <c r="A21" s="63"/>
      <c r="B21" s="84"/>
      <c r="C21" s="84"/>
      <c r="D21" s="64"/>
      <c r="E21" s="84"/>
      <c r="F21" s="64"/>
      <c r="G21" s="84"/>
      <c r="H21" s="64"/>
      <c r="I21" s="85"/>
    </row>
    <row r="23" spans="1:9" ht="30" x14ac:dyDescent="0.35">
      <c r="A23" s="105" t="s">
        <v>130</v>
      </c>
      <c r="B23" s="102"/>
      <c r="C23" s="102"/>
      <c r="D23" s="102"/>
    </row>
    <row r="25" spans="1:9" x14ac:dyDescent="0.35">
      <c r="A25" s="1" t="s">
        <v>76</v>
      </c>
    </row>
  </sheetData>
  <pageMargins left="0.75" right="0.75" top="1" bottom="1" header="0.5" footer="0.5"/>
  <pageSetup scale="83" orientation="landscape" r:id="rId1"/>
  <headerFooter alignWithMargins="0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L22"/>
  <sheetViews>
    <sheetView zoomScale="75" zoomScaleNormal="75" workbookViewId="0">
      <selection activeCell="A3" sqref="A3:G19"/>
    </sheetView>
  </sheetViews>
  <sheetFormatPr defaultRowHeight="17.25" x14ac:dyDescent="0.35"/>
  <cols>
    <col min="1" max="1" width="65.73046875" style="1" customWidth="1"/>
    <col min="2" max="7" width="13.73046875" style="2" customWidth="1"/>
    <col min="8" max="8" width="10.3984375" customWidth="1"/>
    <col min="9" max="9" width="10.86328125" style="11" customWidth="1"/>
    <col min="10" max="10" width="20.73046875" customWidth="1"/>
  </cols>
  <sheetData>
    <row r="2" spans="1:12" ht="17.649999999999999" thickBot="1" x14ac:dyDescent="0.4">
      <c r="H2" s="62"/>
      <c r="I2" s="12"/>
    </row>
    <row r="3" spans="1:12" ht="24" customHeight="1" thickBot="1" x14ac:dyDescent="0.4">
      <c r="A3" s="292" t="s">
        <v>13</v>
      </c>
      <c r="B3" s="7" t="s">
        <v>48</v>
      </c>
      <c r="C3" s="7" t="s">
        <v>49</v>
      </c>
      <c r="D3" s="7" t="s">
        <v>50</v>
      </c>
      <c r="E3" s="7" t="s">
        <v>51</v>
      </c>
      <c r="F3" s="7" t="s">
        <v>52</v>
      </c>
      <c r="G3" s="7" t="s">
        <v>20</v>
      </c>
      <c r="H3" s="8"/>
      <c r="I3" s="13"/>
      <c r="J3" s="61"/>
      <c r="L3" s="18"/>
    </row>
    <row r="4" spans="1:12" ht="24" customHeight="1" x14ac:dyDescent="0.35">
      <c r="A4" s="293" t="s">
        <v>54</v>
      </c>
      <c r="B4" s="296">
        <f>'Upper Saranac B&amp;W'!C5</f>
        <v>1357.5</v>
      </c>
      <c r="C4" s="296">
        <f>'Upper Saranac B&amp;W'!D5</f>
        <v>1570</v>
      </c>
      <c r="D4" s="296">
        <f>'Upper Saranac B&amp;W'!E5</f>
        <v>1682.5</v>
      </c>
      <c r="E4" s="297">
        <f>'Upper Saranac B&amp;W'!F5</f>
        <v>1845</v>
      </c>
      <c r="F4" s="297">
        <f>'Upper Saranac B&amp;W'!G5</f>
        <v>1945</v>
      </c>
      <c r="G4" s="298">
        <f>'Upper Saranac B&amp;W'!H5</f>
        <v>2345</v>
      </c>
      <c r="H4" s="8"/>
      <c r="J4" s="11"/>
      <c r="L4" s="11"/>
    </row>
    <row r="5" spans="1:12" ht="24" customHeight="1" x14ac:dyDescent="0.35">
      <c r="A5" s="294" t="s">
        <v>35</v>
      </c>
      <c r="B5" s="299">
        <f>'Upper Saranac B&amp;W'!C6</f>
        <v>1625.25</v>
      </c>
      <c r="C5" s="299">
        <f>'Upper Saranac B&amp;W'!D6</f>
        <v>1927</v>
      </c>
      <c r="D5" s="299">
        <f>'Upper Saranac B&amp;W'!E6</f>
        <v>2086.75</v>
      </c>
      <c r="E5" s="300">
        <f>'Upper Saranac B&amp;W'!F6</f>
        <v>2317.5</v>
      </c>
      <c r="F5" s="300">
        <f>'Upper Saranac B&amp;W'!G6</f>
        <v>2459.5</v>
      </c>
      <c r="G5" s="301">
        <f>'Upper Saranac B&amp;W'!H6</f>
        <v>3027.5</v>
      </c>
      <c r="H5" s="8"/>
      <c r="J5" s="11"/>
      <c r="L5" s="11"/>
    </row>
    <row r="6" spans="1:12" ht="24" customHeight="1" thickBot="1" x14ac:dyDescent="0.4">
      <c r="A6" s="295" t="s">
        <v>43</v>
      </c>
      <c r="B6" s="302">
        <f>'Upper Saranac B&amp;W'!C7</f>
        <v>1760</v>
      </c>
      <c r="C6" s="302">
        <f>'Upper Saranac B&amp;W'!D7</f>
        <v>2100</v>
      </c>
      <c r="D6" s="302">
        <f>'Upper Saranac B&amp;W'!E7</f>
        <v>2280</v>
      </c>
      <c r="E6" s="303">
        <f>'Upper Saranac B&amp;W'!F7</f>
        <v>2540</v>
      </c>
      <c r="F6" s="303">
        <f>'Upper Saranac B&amp;W'!G7</f>
        <v>2700</v>
      </c>
      <c r="G6" s="304">
        <f>'Upper Saranac B&amp;W'!H7</f>
        <v>3340</v>
      </c>
      <c r="H6" s="8"/>
      <c r="J6" s="11"/>
      <c r="L6" s="11"/>
    </row>
    <row r="7" spans="1:12" ht="9.9499999999999993" customHeight="1" thickBot="1" x14ac:dyDescent="0.4">
      <c r="A7" s="4"/>
      <c r="B7" s="6"/>
      <c r="C7" s="6"/>
      <c r="D7" s="6"/>
      <c r="E7" s="6"/>
      <c r="F7" s="6"/>
      <c r="G7" s="6"/>
      <c r="H7" s="8"/>
      <c r="J7" s="11"/>
      <c r="L7" s="11"/>
    </row>
    <row r="8" spans="1:12" ht="24" customHeight="1" thickBot="1" x14ac:dyDescent="0.4">
      <c r="A8" s="21" t="s">
        <v>12</v>
      </c>
      <c r="B8" s="6"/>
      <c r="C8" s="6"/>
      <c r="D8" s="6"/>
      <c r="E8" s="6"/>
      <c r="F8" s="6"/>
      <c r="G8" s="6"/>
      <c r="H8" s="8"/>
      <c r="J8" s="11"/>
      <c r="L8" s="11"/>
    </row>
    <row r="9" spans="1:12" ht="24" customHeight="1" x14ac:dyDescent="0.35">
      <c r="A9" s="120" t="s">
        <v>38</v>
      </c>
      <c r="B9" s="69">
        <f>'Upper Saranac B&amp;W'!C10</f>
        <v>1066.8</v>
      </c>
      <c r="C9" s="69">
        <f>'Upper Saranac B&amp;W'!D10</f>
        <v>1182.4000000000001</v>
      </c>
      <c r="D9" s="69">
        <f>'Upper Saranac B&amp;W'!E10</f>
        <v>1243.5999999999999</v>
      </c>
      <c r="E9" s="97">
        <f>'Upper Saranac B&amp;W'!F10</f>
        <v>1332</v>
      </c>
      <c r="F9" s="97">
        <f>'Upper Saranac B&amp;W'!G10</f>
        <v>1386.4</v>
      </c>
      <c r="G9" s="70">
        <f>'Upper Saranac B&amp;W'!H10</f>
        <v>1604</v>
      </c>
      <c r="H9" s="8"/>
      <c r="J9" s="11"/>
      <c r="L9" s="11"/>
    </row>
    <row r="10" spans="1:12" ht="24" customHeight="1" x14ac:dyDescent="0.35">
      <c r="A10" s="121" t="s">
        <v>39</v>
      </c>
      <c r="B10" s="71">
        <f>'Upper Saranac B&amp;W'!C11</f>
        <v>1138.2</v>
      </c>
      <c r="C10" s="71">
        <f>'Upper Saranac B&amp;W'!D11</f>
        <v>1277.5999999999999</v>
      </c>
      <c r="D10" s="71">
        <f>'Upper Saranac B&amp;W'!E11</f>
        <v>1351.4</v>
      </c>
      <c r="E10" s="98">
        <f>'Upper Saranac B&amp;W'!F11</f>
        <v>1458</v>
      </c>
      <c r="F10" s="98">
        <f>'Upper Saranac B&amp;W'!G11</f>
        <v>1523.6</v>
      </c>
      <c r="G10" s="72">
        <f>'Upper Saranac B&amp;W'!H11</f>
        <v>1786</v>
      </c>
      <c r="H10" s="8"/>
      <c r="J10" s="11"/>
      <c r="L10" s="11"/>
    </row>
    <row r="11" spans="1:12" ht="24" customHeight="1" x14ac:dyDescent="0.35">
      <c r="A11" s="121" t="s">
        <v>44</v>
      </c>
      <c r="B11" s="71">
        <f>'Upper Saranac B&amp;W'!C12</f>
        <v>1676.25</v>
      </c>
      <c r="C11" s="71">
        <f>'Upper Saranac B&amp;W'!D12</f>
        <v>1995</v>
      </c>
      <c r="D11" s="71">
        <f>'Upper Saranac B&amp;W'!E12</f>
        <v>2163.75</v>
      </c>
      <c r="E11" s="98">
        <f>'Upper Saranac B&amp;W'!F12</f>
        <v>2407.5</v>
      </c>
      <c r="F11" s="98">
        <f>'Upper Saranac B&amp;W'!G12</f>
        <v>2557.5</v>
      </c>
      <c r="G11" s="72">
        <f>'Upper Saranac B&amp;W'!H12</f>
        <v>3157.5</v>
      </c>
      <c r="H11" s="8"/>
      <c r="J11" s="11"/>
      <c r="L11" s="11"/>
    </row>
    <row r="12" spans="1:12" ht="24" customHeight="1" x14ac:dyDescent="0.35">
      <c r="A12" s="121" t="s">
        <v>45</v>
      </c>
      <c r="B12" s="71">
        <f>'Upper Saranac B&amp;W'!C13</f>
        <v>1816.5</v>
      </c>
      <c r="C12" s="71">
        <f>'Upper Saranac B&amp;W'!D13</f>
        <v>2182</v>
      </c>
      <c r="D12" s="71">
        <f>'Upper Saranac B&amp;W'!E13</f>
        <v>2375.5</v>
      </c>
      <c r="E12" s="71">
        <f>'Upper Saranac B&amp;W'!F13</f>
        <v>2655</v>
      </c>
      <c r="F12" s="71">
        <f>'Upper Saranac B&amp;W'!G13</f>
        <v>2827</v>
      </c>
      <c r="G12" s="72">
        <f>'Upper Saranac B&amp;W'!H13</f>
        <v>3515</v>
      </c>
      <c r="H12" s="8"/>
      <c r="J12" s="11"/>
      <c r="L12" s="11"/>
    </row>
    <row r="13" spans="1:12" ht="24" customHeight="1" x14ac:dyDescent="0.35">
      <c r="A13" s="121" t="s">
        <v>72</v>
      </c>
      <c r="B13" s="71">
        <f>'Upper Saranac B&amp;W'!C14</f>
        <v>1995</v>
      </c>
      <c r="C13" s="71">
        <f>'Upper Saranac B&amp;W'!D14</f>
        <v>2420</v>
      </c>
      <c r="D13" s="71">
        <f>'Upper Saranac B&amp;W'!E14</f>
        <v>2645</v>
      </c>
      <c r="E13" s="71">
        <f>'Upper Saranac B&amp;W'!F14</f>
        <v>2970</v>
      </c>
      <c r="F13" s="71">
        <f>'Upper Saranac B&amp;W'!G14</f>
        <v>3170</v>
      </c>
      <c r="G13" s="72">
        <f>'Upper Saranac B&amp;W'!H14</f>
        <v>3970</v>
      </c>
      <c r="H13" s="8"/>
      <c r="J13" s="11"/>
      <c r="L13" s="11"/>
    </row>
    <row r="14" spans="1:12" ht="24" customHeight="1" thickBot="1" x14ac:dyDescent="0.4">
      <c r="A14" s="122" t="s">
        <v>41</v>
      </c>
      <c r="B14" s="22">
        <f>'Upper Saranac B&amp;W'!C15</f>
        <v>2231.75</v>
      </c>
      <c r="C14" s="22">
        <f>'Upper Saranac B&amp;W'!D15</f>
        <v>2729</v>
      </c>
      <c r="D14" s="22">
        <f>'Upper Saranac B&amp;W'!E15</f>
        <v>2992.25</v>
      </c>
      <c r="E14" s="22">
        <f>'Upper Saranac B&amp;W'!F15</f>
        <v>3372.5</v>
      </c>
      <c r="F14" s="22">
        <f>'Upper Saranac B&amp;W'!G15</f>
        <v>3606.5</v>
      </c>
      <c r="G14" s="73">
        <f>'Upper Saranac B&amp;W'!H15</f>
        <v>4542.5</v>
      </c>
      <c r="H14" s="8"/>
      <c r="J14" s="11"/>
    </row>
    <row r="15" spans="1:12" ht="9.9499999999999993" customHeight="1" thickBot="1" x14ac:dyDescent="0.4">
      <c r="D15" s="44"/>
      <c r="E15" s="44"/>
      <c r="F15" s="44"/>
      <c r="G15" s="44"/>
      <c r="H15" s="8"/>
    </row>
    <row r="16" spans="1:12" ht="24" customHeight="1" thickBot="1" x14ac:dyDescent="0.4">
      <c r="A16" s="20" t="s">
        <v>0</v>
      </c>
      <c r="B16" s="6"/>
      <c r="C16" s="6"/>
      <c r="D16" s="6"/>
      <c r="E16" s="6"/>
      <c r="F16" s="6"/>
      <c r="G16" s="6"/>
      <c r="H16" s="8"/>
    </row>
    <row r="17" spans="1:8" ht="24" customHeight="1" x14ac:dyDescent="0.35">
      <c r="A17" s="114" t="s">
        <v>53</v>
      </c>
      <c r="B17" s="65">
        <f>'Upper Saranac B&amp;W'!C18</f>
        <v>114.75</v>
      </c>
      <c r="C17" s="65">
        <f>'Upper Saranac B&amp;W'!D18</f>
        <v>153</v>
      </c>
      <c r="D17" s="65">
        <f>'Upper Saranac B&amp;W'!E18</f>
        <v>173.25</v>
      </c>
      <c r="E17" s="99">
        <f>'Upper Saranac B&amp;W'!F18</f>
        <v>202.5</v>
      </c>
      <c r="F17" s="99">
        <f>'Upper Saranac B&amp;W'!G18</f>
        <v>220.5</v>
      </c>
      <c r="G17" s="66">
        <f>'Upper Saranac B&amp;W'!H18</f>
        <v>292.5</v>
      </c>
      <c r="H17" s="9"/>
    </row>
    <row r="18" spans="1:8" ht="24" customHeight="1" x14ac:dyDescent="0.35">
      <c r="A18" s="115" t="s">
        <v>4</v>
      </c>
      <c r="B18" s="67">
        <f>'Upper Saranac B&amp;W'!C19</f>
        <v>94.35</v>
      </c>
      <c r="C18" s="67">
        <f>'Upper Saranac B&amp;W'!D19</f>
        <v>125.8</v>
      </c>
      <c r="D18" s="67">
        <f>'Upper Saranac B&amp;W'!E19</f>
        <v>142.45000000000002</v>
      </c>
      <c r="E18" s="100">
        <f>'Upper Saranac B&amp;W'!F19</f>
        <v>166.5</v>
      </c>
      <c r="F18" s="100">
        <f>'Upper Saranac B&amp;W'!G19</f>
        <v>181.29999999999998</v>
      </c>
      <c r="G18" s="68">
        <f>'Upper Saranac B&amp;W'!H19</f>
        <v>240.5</v>
      </c>
      <c r="H18" s="9"/>
    </row>
    <row r="19" spans="1:8" ht="24" customHeight="1" thickBot="1" x14ac:dyDescent="0.4">
      <c r="A19" s="116" t="s">
        <v>7</v>
      </c>
      <c r="B19" s="88">
        <f>'Upper Saranac B&amp;W'!C20</f>
        <v>114.75</v>
      </c>
      <c r="C19" s="88">
        <f>'Upper Saranac B&amp;W'!D20</f>
        <v>153</v>
      </c>
      <c r="D19" s="88">
        <f>'Upper Saranac B&amp;W'!E20</f>
        <v>173.25</v>
      </c>
      <c r="E19" s="101">
        <f>'Upper Saranac B&amp;W'!F20</f>
        <v>202.5</v>
      </c>
      <c r="F19" s="101">
        <f>'Upper Saranac B&amp;W'!G20</f>
        <v>220.5</v>
      </c>
      <c r="G19" s="89">
        <f>'Upper Saranac B&amp;W'!H20</f>
        <v>292.5</v>
      </c>
      <c r="H19" s="9"/>
    </row>
    <row r="20" spans="1:8" ht="20.25" x14ac:dyDescent="0.35">
      <c r="A20" s="86"/>
      <c r="B20" s="87"/>
      <c r="C20" s="87"/>
      <c r="D20" s="87"/>
      <c r="E20" s="87"/>
      <c r="F20" s="87"/>
      <c r="G20" s="87"/>
      <c r="H20" s="9"/>
    </row>
    <row r="22" spans="1:8" ht="30" x14ac:dyDescent="0.35">
      <c r="A22" s="105" t="s">
        <v>131</v>
      </c>
    </row>
  </sheetData>
  <pageMargins left="0.75" right="0.75" top="1" bottom="1" header="0.5" footer="0.5"/>
  <pageSetup scale="81" orientation="landscape" r:id="rId1"/>
  <headerFooter alignWithMargins="0"/>
  <colBreaks count="1" manualBreakCount="1">
    <brk id="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5"/>
  <sheetViews>
    <sheetView zoomScale="75" zoomScaleNormal="75" workbookViewId="0">
      <selection activeCell="A23" sqref="A23"/>
    </sheetView>
  </sheetViews>
  <sheetFormatPr defaultRowHeight="17.25" x14ac:dyDescent="0.35"/>
  <cols>
    <col min="1" max="1" width="65.73046875" style="1" customWidth="1"/>
    <col min="2" max="2" width="13.73046875" style="2" hidden="1" customWidth="1"/>
    <col min="3" max="8" width="13.73046875" style="2" customWidth="1"/>
    <col min="9" max="9" width="12.59765625" customWidth="1"/>
    <col min="10" max="11" width="12.59765625" style="11" customWidth="1"/>
    <col min="12" max="15" width="12.59765625" customWidth="1"/>
  </cols>
  <sheetData>
    <row r="1" spans="1:14" x14ac:dyDescent="0.35">
      <c r="A1" s="1" t="s">
        <v>42</v>
      </c>
    </row>
    <row r="2" spans="1:14" x14ac:dyDescent="0.35">
      <c r="B2" s="2" t="s">
        <v>8</v>
      </c>
      <c r="C2" s="2" t="s">
        <v>9</v>
      </c>
      <c r="D2" s="14" t="s">
        <v>9</v>
      </c>
      <c r="E2" s="2" t="s">
        <v>17</v>
      </c>
      <c r="F2" s="14" t="s">
        <v>28</v>
      </c>
      <c r="G2" s="2" t="s">
        <v>33</v>
      </c>
      <c r="H2" s="49" t="s">
        <v>18</v>
      </c>
    </row>
    <row r="3" spans="1:14" ht="17.649999999999999" thickBot="1" x14ac:dyDescent="0.4">
      <c r="J3" s="93" t="s">
        <v>116</v>
      </c>
      <c r="K3" s="93" t="s">
        <v>115</v>
      </c>
      <c r="L3" s="12" t="s">
        <v>120</v>
      </c>
      <c r="M3" s="12" t="s">
        <v>119</v>
      </c>
      <c r="N3" s="93">
        <v>2003</v>
      </c>
    </row>
    <row r="4" spans="1:14" ht="20.65" thickBot="1" x14ac:dyDescent="0.4">
      <c r="A4" s="34" t="s">
        <v>13</v>
      </c>
      <c r="B4" s="26" t="s">
        <v>47</v>
      </c>
      <c r="C4" s="26" t="s">
        <v>48</v>
      </c>
      <c r="D4" s="26" t="s">
        <v>49</v>
      </c>
      <c r="E4" s="26" t="s">
        <v>50</v>
      </c>
      <c r="F4" s="26" t="s">
        <v>51</v>
      </c>
      <c r="G4" s="26" t="s">
        <v>52</v>
      </c>
      <c r="H4" s="26" t="s">
        <v>20</v>
      </c>
      <c r="I4" s="8" t="s">
        <v>1</v>
      </c>
      <c r="J4" s="13" t="s">
        <v>6</v>
      </c>
      <c r="K4" s="13" t="s">
        <v>6</v>
      </c>
      <c r="L4" s="13" t="s">
        <v>6</v>
      </c>
      <c r="M4" s="13" t="s">
        <v>6</v>
      </c>
      <c r="N4" s="13" t="s">
        <v>6</v>
      </c>
    </row>
    <row r="5" spans="1:14" ht="20.25" x14ac:dyDescent="0.35">
      <c r="A5" s="123" t="s">
        <v>54</v>
      </c>
      <c r="B5" s="51">
        <f>(I5*2)+J5</f>
        <v>1330</v>
      </c>
      <c r="C5" s="51">
        <f>((I5*3)*0.85)+J5</f>
        <v>1467.5</v>
      </c>
      <c r="D5" s="51">
        <f>((I5*4)*0.85)+J5</f>
        <v>1680</v>
      </c>
      <c r="E5" s="51">
        <f>((I5*5)*0.77)+J5</f>
        <v>1792.5</v>
      </c>
      <c r="F5" s="51">
        <f>((I5*6)*0.75)+J5</f>
        <v>1955</v>
      </c>
      <c r="G5" s="51">
        <f>((I5*7)*0.7)+J5</f>
        <v>2055</v>
      </c>
      <c r="H5" s="52">
        <f>((I5*10)*0.65)+J5</f>
        <v>2455</v>
      </c>
      <c r="I5" s="8">
        <f>'Price Changer'!B6</f>
        <v>250</v>
      </c>
      <c r="J5" s="11">
        <v>830</v>
      </c>
      <c r="L5" s="11"/>
      <c r="N5" s="11"/>
    </row>
    <row r="6" spans="1:14" ht="20.25" x14ac:dyDescent="0.35">
      <c r="A6" s="126" t="s">
        <v>82</v>
      </c>
      <c r="B6" s="53">
        <f t="shared" ref="B6:B7" si="0">(I6*2)+J6</f>
        <v>1540</v>
      </c>
      <c r="C6" s="53">
        <f t="shared" ref="C6:C7" si="1">((I6*3)*0.85)+J6</f>
        <v>1735.25</v>
      </c>
      <c r="D6" s="53">
        <f t="shared" ref="D6:D7" si="2">((I6*4)*0.85)+J6</f>
        <v>2037</v>
      </c>
      <c r="E6" s="53">
        <f t="shared" ref="E6:E7" si="3">((I6*5)*0.77)+J6</f>
        <v>2196.75</v>
      </c>
      <c r="F6" s="53">
        <f t="shared" ref="F6:F7" si="4">((I6*6)*0.75)+J6</f>
        <v>2427.5</v>
      </c>
      <c r="G6" s="53">
        <f>((I6*7)*0.7)+J6</f>
        <v>2569.5</v>
      </c>
      <c r="H6" s="54">
        <f>((I6*10)*0.65)+J6</f>
        <v>3137.5</v>
      </c>
      <c r="I6" s="8">
        <f>'Price Changer'!B7</f>
        <v>355</v>
      </c>
      <c r="J6" s="11">
        <v>830</v>
      </c>
      <c r="L6" s="11"/>
      <c r="N6" s="11"/>
    </row>
    <row r="7" spans="1:14" ht="20.65" thickBot="1" x14ac:dyDescent="0.4">
      <c r="A7" s="129" t="s">
        <v>43</v>
      </c>
      <c r="B7" s="55">
        <f t="shared" si="0"/>
        <v>1650</v>
      </c>
      <c r="C7" s="55">
        <f t="shared" si="1"/>
        <v>1870</v>
      </c>
      <c r="D7" s="55">
        <f t="shared" si="2"/>
        <v>2210</v>
      </c>
      <c r="E7" s="55">
        <f t="shared" si="3"/>
        <v>2390</v>
      </c>
      <c r="F7" s="55">
        <f t="shared" si="4"/>
        <v>2650</v>
      </c>
      <c r="G7" s="55">
        <f>((I7*7)*0.7)+J7</f>
        <v>2810</v>
      </c>
      <c r="H7" s="56">
        <f>((I7*10)*0.65)+J7</f>
        <v>3450</v>
      </c>
      <c r="I7" s="8">
        <f>'Price Changer'!B8</f>
        <v>400</v>
      </c>
      <c r="J7" s="11">
        <v>850</v>
      </c>
      <c r="L7" s="11"/>
      <c r="N7" s="11"/>
    </row>
    <row r="8" spans="1:14" ht="9.9499999999999993" customHeight="1" thickBot="1" x14ac:dyDescent="0.4">
      <c r="A8" s="27"/>
      <c r="B8" s="28"/>
      <c r="C8" s="28"/>
      <c r="D8" s="28"/>
      <c r="E8" s="28"/>
      <c r="F8" s="28"/>
      <c r="G8" s="28"/>
      <c r="H8" s="28"/>
      <c r="I8" s="8"/>
      <c r="L8" s="11"/>
      <c r="N8" s="11"/>
    </row>
    <row r="9" spans="1:14" ht="20.65" thickBot="1" x14ac:dyDescent="0.4">
      <c r="A9" s="34" t="s">
        <v>12</v>
      </c>
      <c r="B9" s="28"/>
      <c r="C9" s="28"/>
      <c r="D9" s="28"/>
      <c r="E9" s="28"/>
      <c r="F9" s="28"/>
      <c r="G9" s="28"/>
      <c r="H9" s="28"/>
      <c r="I9" s="8"/>
      <c r="L9" s="11"/>
      <c r="N9" s="11"/>
    </row>
    <row r="10" spans="1:14" ht="20.25" x14ac:dyDescent="0.35">
      <c r="A10" s="132" t="s">
        <v>80</v>
      </c>
      <c r="B10" s="51">
        <f>(I10*2)+J10</f>
        <v>1102</v>
      </c>
      <c r="C10" s="51">
        <f>((I10*3)*0.85)+J10</f>
        <v>1176.8</v>
      </c>
      <c r="D10" s="51">
        <f>((I10*4)*0.85)+J10</f>
        <v>1292.4000000000001</v>
      </c>
      <c r="E10" s="51">
        <f>((I10*5)*0.77)+J10</f>
        <v>1353.6</v>
      </c>
      <c r="F10" s="51">
        <f>((I10*6)*0.75)+J10</f>
        <v>1442</v>
      </c>
      <c r="G10" s="51">
        <f t="shared" ref="G10:G15" si="5">((I10*7)*0.7)+J10</f>
        <v>1496.4</v>
      </c>
      <c r="H10" s="52">
        <f t="shared" ref="H10:H15" si="6">((I10*10)*0.65)+J10</f>
        <v>1714</v>
      </c>
      <c r="I10" s="8">
        <f>'Price Changer'!B11</f>
        <v>136</v>
      </c>
      <c r="J10" s="11">
        <v>830</v>
      </c>
      <c r="L10" s="11"/>
      <c r="N10" s="11"/>
    </row>
    <row r="11" spans="1:14" ht="20.25" x14ac:dyDescent="0.35">
      <c r="A11" s="133" t="s">
        <v>81</v>
      </c>
      <c r="B11" s="53">
        <f t="shared" ref="B11:B15" si="7">(I11*2)+J11</f>
        <v>1158</v>
      </c>
      <c r="C11" s="53">
        <f t="shared" ref="C11:C15" si="8">((I11*3)*0.85)+J11</f>
        <v>1248.2</v>
      </c>
      <c r="D11" s="53">
        <f t="shared" ref="D11:D15" si="9">((I11*4)*0.85)+J11</f>
        <v>1387.6</v>
      </c>
      <c r="E11" s="53">
        <f t="shared" ref="E11:E15" si="10">((I11*5)*0.77)+J11</f>
        <v>1461.4</v>
      </c>
      <c r="F11" s="53">
        <f t="shared" ref="F11:F15" si="11">((I11*6)*0.75)+J11</f>
        <v>1568</v>
      </c>
      <c r="G11" s="53">
        <f t="shared" si="5"/>
        <v>1633.6</v>
      </c>
      <c r="H11" s="54">
        <f t="shared" si="6"/>
        <v>1896</v>
      </c>
      <c r="I11" s="8">
        <f>'Price Changer'!B12</f>
        <v>164</v>
      </c>
      <c r="J11" s="11">
        <v>830</v>
      </c>
      <c r="L11" s="11"/>
      <c r="N11" s="11"/>
    </row>
    <row r="12" spans="1:14" ht="20.25" x14ac:dyDescent="0.35">
      <c r="A12" s="133" t="s">
        <v>44</v>
      </c>
      <c r="B12" s="53">
        <f t="shared" si="7"/>
        <v>1580</v>
      </c>
      <c r="C12" s="53">
        <f t="shared" si="8"/>
        <v>1786.25</v>
      </c>
      <c r="D12" s="53">
        <f t="shared" si="9"/>
        <v>2105</v>
      </c>
      <c r="E12" s="53">
        <f t="shared" si="10"/>
        <v>2273.75</v>
      </c>
      <c r="F12" s="53">
        <f t="shared" si="11"/>
        <v>2517.5</v>
      </c>
      <c r="G12" s="53">
        <f t="shared" si="5"/>
        <v>2667.5</v>
      </c>
      <c r="H12" s="54">
        <f t="shared" si="6"/>
        <v>3267.5</v>
      </c>
      <c r="I12" s="8">
        <f>'Price Changer'!B13</f>
        <v>375</v>
      </c>
      <c r="J12" s="11">
        <v>830</v>
      </c>
      <c r="L12" s="11"/>
      <c r="N12" s="11"/>
    </row>
    <row r="13" spans="1:14" ht="20.25" x14ac:dyDescent="0.35">
      <c r="A13" s="133" t="s">
        <v>45</v>
      </c>
      <c r="B13" s="53">
        <f t="shared" si="7"/>
        <v>1690</v>
      </c>
      <c r="C13" s="53">
        <f t="shared" si="8"/>
        <v>1926.5</v>
      </c>
      <c r="D13" s="53">
        <f t="shared" si="9"/>
        <v>2292</v>
      </c>
      <c r="E13" s="53">
        <f t="shared" si="10"/>
        <v>2485.5</v>
      </c>
      <c r="F13" s="53">
        <f t="shared" si="11"/>
        <v>2765</v>
      </c>
      <c r="G13" s="53">
        <f t="shared" si="5"/>
        <v>2937</v>
      </c>
      <c r="H13" s="54">
        <f t="shared" si="6"/>
        <v>3625</v>
      </c>
      <c r="I13" s="8">
        <f>'Price Changer'!B14</f>
        <v>430</v>
      </c>
      <c r="J13" s="11">
        <v>830</v>
      </c>
      <c r="L13" s="11"/>
      <c r="N13" s="11"/>
    </row>
    <row r="14" spans="1:14" ht="20.25" x14ac:dyDescent="0.35">
      <c r="A14" s="133" t="s">
        <v>72</v>
      </c>
      <c r="B14" s="342">
        <f t="shared" si="7"/>
        <v>1830</v>
      </c>
      <c r="C14" s="53">
        <f t="shared" si="8"/>
        <v>2105</v>
      </c>
      <c r="D14" s="53">
        <f t="shared" si="9"/>
        <v>2530</v>
      </c>
      <c r="E14" s="53">
        <f t="shared" si="10"/>
        <v>2755</v>
      </c>
      <c r="F14" s="53">
        <f t="shared" si="11"/>
        <v>3080</v>
      </c>
      <c r="G14" s="53">
        <f t="shared" si="5"/>
        <v>3280</v>
      </c>
      <c r="H14" s="54">
        <f t="shared" si="6"/>
        <v>4080</v>
      </c>
      <c r="I14" s="8">
        <f>'Price Changer'!B15</f>
        <v>500</v>
      </c>
      <c r="J14" s="11">
        <v>830</v>
      </c>
      <c r="L14" s="11"/>
      <c r="N14" s="11"/>
    </row>
    <row r="15" spans="1:14" ht="21" customHeight="1" thickBot="1" x14ac:dyDescent="0.4">
      <c r="A15" s="134" t="s">
        <v>41</v>
      </c>
      <c r="B15" s="55">
        <f t="shared" si="7"/>
        <v>2020</v>
      </c>
      <c r="C15" s="55">
        <f t="shared" si="8"/>
        <v>2341.75</v>
      </c>
      <c r="D15" s="55">
        <f t="shared" si="9"/>
        <v>2839</v>
      </c>
      <c r="E15" s="55">
        <f t="shared" si="10"/>
        <v>3102.25</v>
      </c>
      <c r="F15" s="55">
        <f t="shared" si="11"/>
        <v>3482.5</v>
      </c>
      <c r="G15" s="55">
        <f t="shared" si="5"/>
        <v>3716.5</v>
      </c>
      <c r="H15" s="56">
        <f t="shared" si="6"/>
        <v>4652.5</v>
      </c>
      <c r="I15" s="8">
        <f>'Price Changer'!B16</f>
        <v>585</v>
      </c>
      <c r="J15" s="11">
        <v>850</v>
      </c>
      <c r="L15" s="11"/>
    </row>
    <row r="16" spans="1:14" ht="9.9499999999999993" customHeight="1" thickBot="1" x14ac:dyDescent="0.4">
      <c r="A16" s="29"/>
      <c r="B16" s="30"/>
      <c r="C16" s="43"/>
      <c r="D16" s="43"/>
      <c r="E16" s="43"/>
      <c r="F16" s="43"/>
      <c r="G16" s="43"/>
      <c r="H16" s="50"/>
      <c r="I16" s="8"/>
    </row>
    <row r="17" spans="1:9" ht="20.65" thickBot="1" x14ac:dyDescent="0.4">
      <c r="A17" s="34" t="s">
        <v>0</v>
      </c>
      <c r="B17" s="28"/>
      <c r="C17" s="28"/>
      <c r="D17" s="28"/>
      <c r="E17" s="28"/>
      <c r="F17" s="28"/>
      <c r="G17" s="28"/>
      <c r="H17" s="28"/>
      <c r="I17" s="8"/>
    </row>
    <row r="18" spans="1:9" ht="20.25" x14ac:dyDescent="0.35">
      <c r="A18" s="148" t="s">
        <v>53</v>
      </c>
      <c r="B18" s="36">
        <f>I18*2</f>
        <v>90</v>
      </c>
      <c r="C18" s="36">
        <f>(I18*3)*0.85</f>
        <v>114.75</v>
      </c>
      <c r="D18" s="51">
        <f>(I18*4)*0.85</f>
        <v>153</v>
      </c>
      <c r="E18" s="36">
        <f>(I18*5)*0.77</f>
        <v>173.25</v>
      </c>
      <c r="F18" s="51">
        <f t="shared" ref="F18:F20" si="12">((I18*6)*0.75)+J18</f>
        <v>202.5</v>
      </c>
      <c r="G18" s="36">
        <f>(I18*7)*0.7</f>
        <v>220.5</v>
      </c>
      <c r="H18" s="52">
        <f>(I18*10)*0.65</f>
        <v>292.5</v>
      </c>
      <c r="I18" s="9">
        <f>'Price Changer'!B26</f>
        <v>45</v>
      </c>
    </row>
    <row r="19" spans="1:9" ht="20.25" x14ac:dyDescent="0.35">
      <c r="A19" s="149" t="s">
        <v>4</v>
      </c>
      <c r="B19" s="37">
        <f t="shared" ref="B19:B20" si="13">I19*2</f>
        <v>74</v>
      </c>
      <c r="C19" s="37">
        <f t="shared" ref="C19:C20" si="14">(I19*3)*0.85</f>
        <v>94.35</v>
      </c>
      <c r="D19" s="53">
        <f t="shared" ref="D19:D20" si="15">(I19*4)*0.85</f>
        <v>125.8</v>
      </c>
      <c r="E19" s="37">
        <f t="shared" ref="E19:E20" si="16">(I19*5)*0.77</f>
        <v>142.45000000000002</v>
      </c>
      <c r="F19" s="53">
        <f t="shared" si="12"/>
        <v>166.5</v>
      </c>
      <c r="G19" s="37">
        <f>(I19*7)*0.7</f>
        <v>181.29999999999998</v>
      </c>
      <c r="H19" s="54">
        <f>(I19*10)*0.65</f>
        <v>240.5</v>
      </c>
      <c r="I19" s="9">
        <f>'Price Changer'!B27</f>
        <v>37</v>
      </c>
    </row>
    <row r="20" spans="1:9" ht="20.65" thickBot="1" x14ac:dyDescent="0.4">
      <c r="A20" s="268" t="s">
        <v>7</v>
      </c>
      <c r="B20" s="269">
        <f t="shared" si="13"/>
        <v>90</v>
      </c>
      <c r="C20" s="269">
        <f t="shared" si="14"/>
        <v>114.75</v>
      </c>
      <c r="D20" s="55">
        <f t="shared" si="15"/>
        <v>153</v>
      </c>
      <c r="E20" s="269">
        <f t="shared" si="16"/>
        <v>173.25</v>
      </c>
      <c r="F20" s="55">
        <f t="shared" si="12"/>
        <v>202.5</v>
      </c>
      <c r="G20" s="269">
        <f>(I20*7)*0.7</f>
        <v>220.5</v>
      </c>
      <c r="H20" s="56">
        <f>(I20*10)*0.65</f>
        <v>292.5</v>
      </c>
      <c r="I20" s="9">
        <f>'Price Changer'!B28</f>
        <v>45</v>
      </c>
    </row>
    <row r="21" spans="1:9" ht="20.25" x14ac:dyDescent="0.35">
      <c r="A21" s="63"/>
      <c r="B21" s="84"/>
      <c r="C21" s="84"/>
      <c r="D21" s="64"/>
      <c r="E21" s="84"/>
      <c r="F21" s="64"/>
      <c r="G21" s="84"/>
      <c r="H21" s="64"/>
      <c r="I21" s="85"/>
    </row>
    <row r="23" spans="1:9" ht="30" x14ac:dyDescent="0.35">
      <c r="A23" s="105" t="s">
        <v>132</v>
      </c>
      <c r="B23" s="102"/>
      <c r="C23" s="102"/>
      <c r="D23" s="102"/>
    </row>
    <row r="25" spans="1:9" x14ac:dyDescent="0.35">
      <c r="A25" s="1" t="s">
        <v>126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L22"/>
  <sheetViews>
    <sheetView zoomScale="75" zoomScaleNormal="75" workbookViewId="0">
      <selection activeCell="A22" sqref="A22"/>
    </sheetView>
  </sheetViews>
  <sheetFormatPr defaultRowHeight="17.25" x14ac:dyDescent="0.35"/>
  <cols>
    <col min="1" max="1" width="65.73046875" style="1" customWidth="1"/>
    <col min="2" max="7" width="13.73046875" style="2" customWidth="1"/>
    <col min="8" max="8" width="10.3984375" customWidth="1"/>
    <col min="9" max="9" width="10.86328125" style="11" customWidth="1"/>
    <col min="10" max="10" width="20.73046875" customWidth="1"/>
  </cols>
  <sheetData>
    <row r="2" spans="1:12" ht="17.649999999999999" thickBot="1" x14ac:dyDescent="0.4">
      <c r="H2" s="62"/>
      <c r="I2" s="12"/>
    </row>
    <row r="3" spans="1:12" ht="24" customHeight="1" thickBot="1" x14ac:dyDescent="0.4">
      <c r="A3" s="292" t="s">
        <v>13</v>
      </c>
      <c r="B3" s="7" t="s">
        <v>48</v>
      </c>
      <c r="C3" s="7" t="s">
        <v>49</v>
      </c>
      <c r="D3" s="7" t="s">
        <v>50</v>
      </c>
      <c r="E3" s="7" t="s">
        <v>51</v>
      </c>
      <c r="F3" s="7" t="s">
        <v>52</v>
      </c>
      <c r="G3" s="7" t="s">
        <v>20</v>
      </c>
      <c r="H3" s="8"/>
      <c r="I3" s="13"/>
      <c r="J3" s="61"/>
      <c r="L3" s="18"/>
    </row>
    <row r="4" spans="1:12" ht="24" customHeight="1" x14ac:dyDescent="0.35">
      <c r="A4" s="293" t="s">
        <v>54</v>
      </c>
      <c r="B4" s="296">
        <f>'Great Sacandaga B&amp;W'!C5</f>
        <v>1467.5</v>
      </c>
      <c r="C4" s="296">
        <f>'Great Sacandaga B&amp;W'!D5</f>
        <v>1680</v>
      </c>
      <c r="D4" s="296">
        <f>'Great Sacandaga B&amp;W'!E5</f>
        <v>1792.5</v>
      </c>
      <c r="E4" s="296">
        <f>'Great Sacandaga B&amp;W'!F5</f>
        <v>1955</v>
      </c>
      <c r="F4" s="296">
        <f>'Great Sacandaga B&amp;W'!G5</f>
        <v>2055</v>
      </c>
      <c r="G4" s="296">
        <f>'Great Sacandaga B&amp;W'!H5</f>
        <v>2455</v>
      </c>
      <c r="H4" s="8"/>
      <c r="J4" s="11"/>
      <c r="L4" s="11"/>
    </row>
    <row r="5" spans="1:12" ht="24" customHeight="1" x14ac:dyDescent="0.35">
      <c r="A5" s="294" t="s">
        <v>35</v>
      </c>
      <c r="B5" s="299">
        <f>'Great Sacandaga B&amp;W'!C6</f>
        <v>1735.25</v>
      </c>
      <c r="C5" s="299">
        <f>'Great Sacandaga B&amp;W'!D6</f>
        <v>2037</v>
      </c>
      <c r="D5" s="299">
        <f>'Great Sacandaga B&amp;W'!E6</f>
        <v>2196.75</v>
      </c>
      <c r="E5" s="299">
        <f>'Great Sacandaga B&amp;W'!F6</f>
        <v>2427.5</v>
      </c>
      <c r="F5" s="299">
        <f>'Great Sacandaga B&amp;W'!G6</f>
        <v>2569.5</v>
      </c>
      <c r="G5" s="299">
        <f>'Great Sacandaga B&amp;W'!H6</f>
        <v>3137.5</v>
      </c>
      <c r="H5" s="8"/>
      <c r="J5" s="11"/>
      <c r="L5" s="11"/>
    </row>
    <row r="6" spans="1:12" ht="24" customHeight="1" thickBot="1" x14ac:dyDescent="0.4">
      <c r="A6" s="295" t="s">
        <v>43</v>
      </c>
      <c r="B6" s="302">
        <f>'Great Sacandaga B&amp;W'!C7</f>
        <v>1870</v>
      </c>
      <c r="C6" s="302">
        <f>'Great Sacandaga B&amp;W'!D7</f>
        <v>2210</v>
      </c>
      <c r="D6" s="302">
        <f>'Great Sacandaga B&amp;W'!E7</f>
        <v>2390</v>
      </c>
      <c r="E6" s="302">
        <f>'Great Sacandaga B&amp;W'!F7</f>
        <v>2650</v>
      </c>
      <c r="F6" s="302">
        <f>'Great Sacandaga B&amp;W'!G7</f>
        <v>2810</v>
      </c>
      <c r="G6" s="302">
        <f>'Great Sacandaga B&amp;W'!H7</f>
        <v>3450</v>
      </c>
      <c r="H6" s="8"/>
      <c r="J6" s="11"/>
      <c r="L6" s="11"/>
    </row>
    <row r="7" spans="1:12" ht="9.9499999999999993" customHeight="1" thickBot="1" x14ac:dyDescent="0.4">
      <c r="A7" s="4"/>
      <c r="B7" s="6"/>
      <c r="C7" s="6"/>
      <c r="D7" s="6"/>
      <c r="E7" s="6"/>
      <c r="F7" s="6"/>
      <c r="G7" s="6"/>
      <c r="H7" s="8"/>
      <c r="J7" s="11"/>
      <c r="L7" s="11"/>
    </row>
    <row r="8" spans="1:12" ht="24" customHeight="1" thickBot="1" x14ac:dyDescent="0.4">
      <c r="A8" s="21" t="s">
        <v>12</v>
      </c>
      <c r="B8" s="6"/>
      <c r="C8" s="6"/>
      <c r="D8" s="6"/>
      <c r="E8" s="6"/>
      <c r="F8" s="6"/>
      <c r="G8" s="6"/>
      <c r="H8" s="8"/>
      <c r="J8" s="11"/>
      <c r="L8" s="11"/>
    </row>
    <row r="9" spans="1:12" ht="24" customHeight="1" x14ac:dyDescent="0.35">
      <c r="A9" s="120" t="s">
        <v>38</v>
      </c>
      <c r="B9" s="69">
        <f>'Great Sacandaga B&amp;W'!C10</f>
        <v>1176.8</v>
      </c>
      <c r="C9" s="69">
        <f>'Great Sacandaga B&amp;W'!D10</f>
        <v>1292.4000000000001</v>
      </c>
      <c r="D9" s="69">
        <f>'Great Sacandaga B&amp;W'!E10</f>
        <v>1353.6</v>
      </c>
      <c r="E9" s="69">
        <f>'Great Sacandaga B&amp;W'!F10</f>
        <v>1442</v>
      </c>
      <c r="F9" s="69">
        <f>'Great Sacandaga B&amp;W'!G10</f>
        <v>1496.4</v>
      </c>
      <c r="G9" s="69">
        <f>'Great Sacandaga B&amp;W'!H10</f>
        <v>1714</v>
      </c>
      <c r="H9" s="8"/>
      <c r="J9" s="11"/>
      <c r="L9" s="11"/>
    </row>
    <row r="10" spans="1:12" ht="24" customHeight="1" x14ac:dyDescent="0.35">
      <c r="A10" s="121" t="s">
        <v>39</v>
      </c>
      <c r="B10" s="71">
        <f>'Great Sacandaga B&amp;W'!C11</f>
        <v>1248.2</v>
      </c>
      <c r="C10" s="71">
        <f>'Great Sacandaga B&amp;W'!D11</f>
        <v>1387.6</v>
      </c>
      <c r="D10" s="71">
        <f>'Great Sacandaga B&amp;W'!E11</f>
        <v>1461.4</v>
      </c>
      <c r="E10" s="71">
        <f>'Great Sacandaga B&amp;W'!F11</f>
        <v>1568</v>
      </c>
      <c r="F10" s="71">
        <f>'Great Sacandaga B&amp;W'!G11</f>
        <v>1633.6</v>
      </c>
      <c r="G10" s="71">
        <f>'Great Sacandaga B&amp;W'!H11</f>
        <v>1896</v>
      </c>
      <c r="H10" s="8"/>
      <c r="J10" s="11"/>
      <c r="L10" s="11"/>
    </row>
    <row r="11" spans="1:12" ht="24" customHeight="1" x14ac:dyDescent="0.35">
      <c r="A11" s="121" t="s">
        <v>44</v>
      </c>
      <c r="B11" s="71">
        <f>'Great Sacandaga B&amp;W'!C12</f>
        <v>1786.25</v>
      </c>
      <c r="C11" s="71">
        <f>'Great Sacandaga B&amp;W'!D12</f>
        <v>2105</v>
      </c>
      <c r="D11" s="71">
        <f>'Great Sacandaga B&amp;W'!E12</f>
        <v>2273.75</v>
      </c>
      <c r="E11" s="71">
        <f>'Great Sacandaga B&amp;W'!F12</f>
        <v>2517.5</v>
      </c>
      <c r="F11" s="71">
        <f>'Great Sacandaga B&amp;W'!G12</f>
        <v>2667.5</v>
      </c>
      <c r="G11" s="71">
        <f>'Great Sacandaga B&amp;W'!H12</f>
        <v>3267.5</v>
      </c>
      <c r="H11" s="8"/>
      <c r="J11" s="11"/>
      <c r="L11" s="11"/>
    </row>
    <row r="12" spans="1:12" ht="24" customHeight="1" x14ac:dyDescent="0.35">
      <c r="A12" s="121" t="s">
        <v>45</v>
      </c>
      <c r="B12" s="71">
        <f>'Great Sacandaga B&amp;W'!C13</f>
        <v>1926.5</v>
      </c>
      <c r="C12" s="71">
        <f>'Great Sacandaga B&amp;W'!D13</f>
        <v>2292</v>
      </c>
      <c r="D12" s="71">
        <f>'Great Sacandaga B&amp;W'!E13</f>
        <v>2485.5</v>
      </c>
      <c r="E12" s="71">
        <f>'Great Sacandaga B&amp;W'!F13</f>
        <v>2765</v>
      </c>
      <c r="F12" s="71">
        <f>'Great Sacandaga B&amp;W'!G13</f>
        <v>2937</v>
      </c>
      <c r="G12" s="71">
        <f>'Great Sacandaga B&amp;W'!H13</f>
        <v>3625</v>
      </c>
      <c r="H12" s="8"/>
      <c r="J12" s="11"/>
      <c r="L12" s="11"/>
    </row>
    <row r="13" spans="1:12" ht="24" customHeight="1" x14ac:dyDescent="0.35">
      <c r="A13" s="121" t="s">
        <v>72</v>
      </c>
      <c r="B13" s="71">
        <f>'Great Sacandaga B&amp;W'!C14</f>
        <v>2105</v>
      </c>
      <c r="C13" s="71">
        <f>'Great Sacandaga B&amp;W'!D14</f>
        <v>2530</v>
      </c>
      <c r="D13" s="71">
        <f>'Great Sacandaga B&amp;W'!E14</f>
        <v>2755</v>
      </c>
      <c r="E13" s="71">
        <f>'Great Sacandaga B&amp;W'!F14</f>
        <v>3080</v>
      </c>
      <c r="F13" s="71">
        <f>'Great Sacandaga B&amp;W'!G14</f>
        <v>3280</v>
      </c>
      <c r="G13" s="71">
        <f>'Great Sacandaga B&amp;W'!H14</f>
        <v>4080</v>
      </c>
      <c r="H13" s="8"/>
      <c r="J13" s="11"/>
      <c r="L13" s="11"/>
    </row>
    <row r="14" spans="1:12" ht="24" customHeight="1" thickBot="1" x14ac:dyDescent="0.4">
      <c r="A14" s="122" t="s">
        <v>41</v>
      </c>
      <c r="B14" s="22">
        <f>'Great Sacandaga B&amp;W'!C15</f>
        <v>2341.75</v>
      </c>
      <c r="C14" s="22">
        <f>'Great Sacandaga B&amp;W'!D15</f>
        <v>2839</v>
      </c>
      <c r="D14" s="22">
        <f>'Great Sacandaga B&amp;W'!E15</f>
        <v>3102.25</v>
      </c>
      <c r="E14" s="22">
        <f>'Great Sacandaga B&amp;W'!F15</f>
        <v>3482.5</v>
      </c>
      <c r="F14" s="22">
        <f>'Great Sacandaga B&amp;W'!G15</f>
        <v>3716.5</v>
      </c>
      <c r="G14" s="22">
        <f>'Great Sacandaga B&amp;W'!H15</f>
        <v>4652.5</v>
      </c>
      <c r="H14" s="8"/>
      <c r="J14" s="11"/>
    </row>
    <row r="15" spans="1:12" ht="9.9499999999999993" customHeight="1" thickBot="1" x14ac:dyDescent="0.4">
      <c r="D15" s="44"/>
      <c r="E15" s="44"/>
      <c r="F15" s="44"/>
      <c r="G15" s="44"/>
      <c r="H15" s="8"/>
    </row>
    <row r="16" spans="1:12" ht="24" customHeight="1" thickBot="1" x14ac:dyDescent="0.4">
      <c r="A16" s="20" t="s">
        <v>0</v>
      </c>
      <c r="B16" s="6"/>
      <c r="C16" s="6"/>
      <c r="D16" s="6"/>
      <c r="E16" s="6"/>
      <c r="F16" s="6"/>
      <c r="G16" s="6"/>
      <c r="H16" s="8"/>
    </row>
    <row r="17" spans="1:8" ht="24" customHeight="1" x14ac:dyDescent="0.35">
      <c r="A17" s="114" t="s">
        <v>53</v>
      </c>
      <c r="B17" s="65">
        <f>'Great Sacandaga B&amp;W'!C18</f>
        <v>114.75</v>
      </c>
      <c r="C17" s="65">
        <f>'Great Sacandaga B&amp;W'!D18</f>
        <v>153</v>
      </c>
      <c r="D17" s="65">
        <f>'Great Sacandaga B&amp;W'!E18</f>
        <v>173.25</v>
      </c>
      <c r="E17" s="65">
        <f>'Great Sacandaga B&amp;W'!F18</f>
        <v>202.5</v>
      </c>
      <c r="F17" s="65">
        <f>'Great Sacandaga B&amp;W'!G18</f>
        <v>220.5</v>
      </c>
      <c r="G17" s="65">
        <f>'Great Sacandaga B&amp;W'!H18</f>
        <v>292.5</v>
      </c>
      <c r="H17" s="9"/>
    </row>
    <row r="18" spans="1:8" ht="24" customHeight="1" x14ac:dyDescent="0.35">
      <c r="A18" s="115" t="s">
        <v>4</v>
      </c>
      <c r="B18" s="67">
        <f>'Great Sacandaga B&amp;W'!C19</f>
        <v>94.35</v>
      </c>
      <c r="C18" s="67">
        <f>'Great Sacandaga B&amp;W'!D19</f>
        <v>125.8</v>
      </c>
      <c r="D18" s="67">
        <f>'Great Sacandaga B&amp;W'!E19</f>
        <v>142.45000000000002</v>
      </c>
      <c r="E18" s="67">
        <f>'Great Sacandaga B&amp;W'!F19</f>
        <v>166.5</v>
      </c>
      <c r="F18" s="67">
        <f>'Great Sacandaga B&amp;W'!G19</f>
        <v>181.29999999999998</v>
      </c>
      <c r="G18" s="67">
        <f>'Great Sacandaga B&amp;W'!H19</f>
        <v>240.5</v>
      </c>
      <c r="H18" s="9"/>
    </row>
    <row r="19" spans="1:8" ht="24" customHeight="1" thickBot="1" x14ac:dyDescent="0.4">
      <c r="A19" s="116" t="s">
        <v>7</v>
      </c>
      <c r="B19" s="88">
        <f>'Great Sacandaga B&amp;W'!C20</f>
        <v>114.75</v>
      </c>
      <c r="C19" s="88">
        <f>'Great Sacandaga B&amp;W'!D20</f>
        <v>153</v>
      </c>
      <c r="D19" s="88">
        <f>'Great Sacandaga B&amp;W'!E20</f>
        <v>173.25</v>
      </c>
      <c r="E19" s="88">
        <f>'Great Sacandaga B&amp;W'!F20</f>
        <v>202.5</v>
      </c>
      <c r="F19" s="88">
        <f>'Great Sacandaga B&amp;W'!G20</f>
        <v>220.5</v>
      </c>
      <c r="G19" s="88">
        <f>'Great Sacandaga B&amp;W'!H20</f>
        <v>292.5</v>
      </c>
      <c r="H19" s="9"/>
    </row>
    <row r="20" spans="1:8" ht="20.25" x14ac:dyDescent="0.35">
      <c r="A20" s="86"/>
      <c r="B20" s="87"/>
      <c r="C20" s="87"/>
      <c r="D20" s="87"/>
      <c r="E20" s="87"/>
      <c r="F20" s="87"/>
      <c r="G20" s="87"/>
      <c r="H20" s="9"/>
    </row>
    <row r="22" spans="1:8" ht="30" x14ac:dyDescent="0.35">
      <c r="A22" s="105" t="s">
        <v>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1"/>
  <sheetViews>
    <sheetView zoomScale="70" zoomScaleNormal="70" workbookViewId="0">
      <selection activeCell="A9" sqref="A9"/>
    </sheetView>
  </sheetViews>
  <sheetFormatPr defaultRowHeight="20.25" x14ac:dyDescent="0.35"/>
  <cols>
    <col min="1" max="1" width="65.73046875" style="1" customWidth="1"/>
    <col min="2" max="8" width="13.73046875" style="2" customWidth="1"/>
    <col min="9" max="10" width="13.73046875" style="3" customWidth="1"/>
    <col min="11" max="11" width="13.86328125" style="10" customWidth="1"/>
    <col min="12" max="13" width="9.06640625" style="2"/>
  </cols>
  <sheetData>
    <row r="1" spans="1:13" x14ac:dyDescent="0.35">
      <c r="A1" s="1" t="s">
        <v>55</v>
      </c>
    </row>
    <row r="2" spans="1:13" ht="17.25" x14ac:dyDescent="0.35">
      <c r="B2" s="14" t="s">
        <v>16</v>
      </c>
      <c r="C2" s="2" t="s">
        <v>10</v>
      </c>
      <c r="D2" s="109" t="s">
        <v>86</v>
      </c>
      <c r="E2" s="2" t="s">
        <v>9</v>
      </c>
      <c r="F2" s="49" t="s">
        <v>9</v>
      </c>
      <c r="G2" s="2" t="s">
        <v>17</v>
      </c>
      <c r="H2" s="14" t="s">
        <v>28</v>
      </c>
      <c r="I2" s="15" t="s">
        <v>33</v>
      </c>
      <c r="J2" s="49" t="s">
        <v>18</v>
      </c>
    </row>
    <row r="3" spans="1:13" ht="20.65" thickBot="1" x14ac:dyDescent="0.4">
      <c r="K3" s="32">
        <v>2017</v>
      </c>
    </row>
    <row r="4" spans="1:13" ht="20.65" thickBot="1" x14ac:dyDescent="0.4">
      <c r="A4" s="34" t="s">
        <v>13</v>
      </c>
      <c r="B4" s="26" t="s">
        <v>57</v>
      </c>
      <c r="C4" s="26" t="s">
        <v>46</v>
      </c>
      <c r="D4" s="26" t="s">
        <v>47</v>
      </c>
      <c r="E4" s="26" t="s">
        <v>48</v>
      </c>
      <c r="F4" s="26" t="s">
        <v>49</v>
      </c>
      <c r="G4" s="26" t="s">
        <v>50</v>
      </c>
      <c r="H4" s="26" t="s">
        <v>51</v>
      </c>
      <c r="I4" s="35" t="s">
        <v>52</v>
      </c>
      <c r="J4" s="35" t="s">
        <v>20</v>
      </c>
      <c r="K4" s="16" t="s">
        <v>11</v>
      </c>
      <c r="L4" s="357" t="s">
        <v>24</v>
      </c>
      <c r="M4" s="357" t="s">
        <v>25</v>
      </c>
    </row>
    <row r="5" spans="1:13" ht="30" customHeight="1" x14ac:dyDescent="0.35">
      <c r="A5" s="371" t="s">
        <v>54</v>
      </c>
      <c r="B5" s="372" t="s">
        <v>97</v>
      </c>
      <c r="C5" s="36">
        <f>K5</f>
        <v>250</v>
      </c>
      <c r="D5" s="36">
        <f>(K5*2)*0.9</f>
        <v>450</v>
      </c>
      <c r="E5" s="36">
        <f>(K5*3)*0.85</f>
        <v>637.5</v>
      </c>
      <c r="F5" s="36">
        <f>(K5*4)*0.85</f>
        <v>850</v>
      </c>
      <c r="G5" s="36">
        <f>(K5*5)*0.77</f>
        <v>962.5</v>
      </c>
      <c r="H5" s="36">
        <f>(K5*6)*0.75</f>
        <v>1125</v>
      </c>
      <c r="I5" s="36">
        <f>(K5*7)*0.7</f>
        <v>1225</v>
      </c>
      <c r="J5" s="373">
        <f>(K5*10)*0.65</f>
        <v>1625</v>
      </c>
      <c r="K5" s="10">
        <f>'Price Changer'!B6</f>
        <v>250</v>
      </c>
      <c r="L5" s="357">
        <f>K5*0.6</f>
        <v>150</v>
      </c>
      <c r="M5" s="357">
        <f>K5*0.75</f>
        <v>187.5</v>
      </c>
    </row>
    <row r="6" spans="1:13" ht="30" customHeight="1" x14ac:dyDescent="0.35">
      <c r="A6" s="374" t="s">
        <v>82</v>
      </c>
      <c r="B6" s="375" t="s">
        <v>98</v>
      </c>
      <c r="C6" s="37">
        <f>K6</f>
        <v>355</v>
      </c>
      <c r="D6" s="37">
        <f>K6*2</f>
        <v>710</v>
      </c>
      <c r="E6" s="37">
        <f>(K6*3)*0.85</f>
        <v>905.25</v>
      </c>
      <c r="F6" s="37">
        <f>(K6*4)*0.85</f>
        <v>1207</v>
      </c>
      <c r="G6" s="37">
        <f>(K6*5)*0.77</f>
        <v>1366.75</v>
      </c>
      <c r="H6" s="37">
        <f>(K6*6)*0.75</f>
        <v>1597.5</v>
      </c>
      <c r="I6" s="37">
        <f>(K6*7)*0.7</f>
        <v>1739.5</v>
      </c>
      <c r="J6" s="376">
        <f>(K6*10)*0.65</f>
        <v>2307.5</v>
      </c>
      <c r="K6" s="10">
        <f>'Price Changer'!B7</f>
        <v>355</v>
      </c>
      <c r="L6" s="357">
        <f t="shared" ref="L6:L20" si="0">K6*0.6</f>
        <v>213</v>
      </c>
      <c r="M6" s="357">
        <f>K6*0.75</f>
        <v>266.25</v>
      </c>
    </row>
    <row r="7" spans="1:13" ht="30" customHeight="1" thickBot="1" x14ac:dyDescent="0.4">
      <c r="A7" s="377" t="s">
        <v>43</v>
      </c>
      <c r="B7" s="378" t="s">
        <v>99</v>
      </c>
      <c r="C7" s="269">
        <f>K7</f>
        <v>400</v>
      </c>
      <c r="D7" s="269">
        <f>K7*2</f>
        <v>800</v>
      </c>
      <c r="E7" s="269">
        <f>(K7*3)*0.85</f>
        <v>1020</v>
      </c>
      <c r="F7" s="269">
        <f>(K7*4)*0.85</f>
        <v>1360</v>
      </c>
      <c r="G7" s="269">
        <f>(K7*5)*0.77</f>
        <v>1540</v>
      </c>
      <c r="H7" s="269">
        <f>(K7*6)*0.75</f>
        <v>1800</v>
      </c>
      <c r="I7" s="269">
        <f>(K7*7)*0.7</f>
        <v>1959.9999999999998</v>
      </c>
      <c r="J7" s="379">
        <f>(K7*10)*0.65</f>
        <v>2600</v>
      </c>
      <c r="K7" s="10">
        <f>'Price Changer'!B8</f>
        <v>400</v>
      </c>
      <c r="L7" s="357">
        <f t="shared" si="0"/>
        <v>240</v>
      </c>
      <c r="M7" s="357">
        <f>K7*0.75</f>
        <v>300</v>
      </c>
    </row>
    <row r="8" spans="1:13" s="5" customFormat="1" ht="9.9499999999999993" customHeight="1" thickBot="1" x14ac:dyDescent="0.4">
      <c r="A8" s="40"/>
      <c r="B8" s="39"/>
      <c r="C8" s="38"/>
      <c r="D8" s="38"/>
      <c r="E8" s="39"/>
      <c r="F8" s="39"/>
      <c r="G8" s="38"/>
      <c r="H8" s="38"/>
      <c r="I8" s="39"/>
      <c r="J8" s="39"/>
      <c r="K8" s="10"/>
      <c r="L8" s="357"/>
      <c r="M8" s="357"/>
    </row>
    <row r="9" spans="1:13" ht="20.65" thickBot="1" x14ac:dyDescent="0.4">
      <c r="A9" s="34" t="s">
        <v>137</v>
      </c>
      <c r="B9" s="39"/>
      <c r="C9" s="38"/>
      <c r="D9" s="38"/>
      <c r="E9" s="39"/>
      <c r="F9" s="39"/>
      <c r="G9" s="38"/>
      <c r="H9" s="38"/>
      <c r="I9" s="39"/>
      <c r="J9" s="39"/>
      <c r="L9" s="357"/>
      <c r="M9" s="357"/>
    </row>
    <row r="10" spans="1:13" ht="30" customHeight="1" x14ac:dyDescent="0.35">
      <c r="A10" s="132" t="s">
        <v>80</v>
      </c>
      <c r="B10" s="344" t="s">
        <v>100</v>
      </c>
      <c r="C10" s="124">
        <f>K10</f>
        <v>136</v>
      </c>
      <c r="D10" s="124">
        <f>K10*2</f>
        <v>272</v>
      </c>
      <c r="E10" s="124">
        <f>(K10*3)*0.85</f>
        <v>346.8</v>
      </c>
      <c r="F10" s="124">
        <f>(K10*4)*0.85</f>
        <v>462.4</v>
      </c>
      <c r="G10" s="124">
        <f>(K10*5)*0.77</f>
        <v>523.6</v>
      </c>
      <c r="H10" s="124">
        <f>(K10*6)*0.75</f>
        <v>612</v>
      </c>
      <c r="I10" s="124">
        <f t="shared" ref="I10:I15" si="1">(K10*7)*0.7</f>
        <v>666.4</v>
      </c>
      <c r="J10" s="125">
        <f>(K10*10)*0.65</f>
        <v>884</v>
      </c>
      <c r="K10" s="10">
        <f>'Price Changer'!B11</f>
        <v>136</v>
      </c>
      <c r="L10" s="357">
        <f t="shared" si="0"/>
        <v>81.599999999999994</v>
      </c>
      <c r="M10" s="357">
        <f t="shared" ref="M10:M14" si="2">K10*0.75</f>
        <v>102</v>
      </c>
    </row>
    <row r="11" spans="1:13" ht="30" customHeight="1" x14ac:dyDescent="0.35">
      <c r="A11" s="133" t="s">
        <v>81</v>
      </c>
      <c r="B11" s="345" t="s">
        <v>101</v>
      </c>
      <c r="C11" s="127">
        <f>K11</f>
        <v>164</v>
      </c>
      <c r="D11" s="127">
        <f>K11*2</f>
        <v>328</v>
      </c>
      <c r="E11" s="127">
        <f>(K11*3)*0.85</f>
        <v>418.2</v>
      </c>
      <c r="F11" s="127">
        <f>(K11*4)*0.85</f>
        <v>557.6</v>
      </c>
      <c r="G11" s="127">
        <f>(K11*5)*0.77</f>
        <v>631.4</v>
      </c>
      <c r="H11" s="127">
        <f>(K11*6)*0.75</f>
        <v>738</v>
      </c>
      <c r="I11" s="127">
        <f t="shared" si="1"/>
        <v>803.59999999999991</v>
      </c>
      <c r="J11" s="128">
        <f>(K11*10)*0.65</f>
        <v>1066</v>
      </c>
      <c r="K11" s="10">
        <f>'Price Changer'!B12</f>
        <v>164</v>
      </c>
      <c r="L11" s="357">
        <f t="shared" si="0"/>
        <v>98.399999999999991</v>
      </c>
      <c r="M11" s="357">
        <f t="shared" si="2"/>
        <v>123</v>
      </c>
    </row>
    <row r="12" spans="1:13" ht="30" customHeight="1" x14ac:dyDescent="0.35">
      <c r="A12" s="133" t="s">
        <v>44</v>
      </c>
      <c r="B12" s="345" t="s">
        <v>103</v>
      </c>
      <c r="C12" s="127">
        <f>K12</f>
        <v>375</v>
      </c>
      <c r="D12" s="127">
        <f>K12*2</f>
        <v>750</v>
      </c>
      <c r="E12" s="127">
        <f>(K12*3)*0.85</f>
        <v>956.25</v>
      </c>
      <c r="F12" s="127">
        <f>(K12*4)*0.85</f>
        <v>1275</v>
      </c>
      <c r="G12" s="127">
        <f>(K12*5)*0.77</f>
        <v>1443.75</v>
      </c>
      <c r="H12" s="127">
        <f>(K12*6)*0.75</f>
        <v>1687.5</v>
      </c>
      <c r="I12" s="127">
        <f t="shared" si="1"/>
        <v>1837.4999999999998</v>
      </c>
      <c r="J12" s="128">
        <f>(K12*10)*0.65</f>
        <v>2437.5</v>
      </c>
      <c r="K12" s="10">
        <f>'Price Changer'!B13</f>
        <v>375</v>
      </c>
      <c r="L12" s="357">
        <f t="shared" si="0"/>
        <v>225</v>
      </c>
      <c r="M12" s="357">
        <f t="shared" si="2"/>
        <v>281.25</v>
      </c>
    </row>
    <row r="13" spans="1:13" ht="30" customHeight="1" x14ac:dyDescent="0.35">
      <c r="A13" s="133" t="s">
        <v>45</v>
      </c>
      <c r="B13" s="345" t="s">
        <v>102</v>
      </c>
      <c r="C13" s="127">
        <f>K13</f>
        <v>430</v>
      </c>
      <c r="D13" s="127">
        <f>K13*2</f>
        <v>860</v>
      </c>
      <c r="E13" s="127">
        <f>(K13*3)*0.85</f>
        <v>1096.5</v>
      </c>
      <c r="F13" s="127">
        <f>(K13*4)*0.85</f>
        <v>1462</v>
      </c>
      <c r="G13" s="127">
        <f>(K13*5)*0.77</f>
        <v>1655.5</v>
      </c>
      <c r="H13" s="127">
        <f>(K13*6)*0.75</f>
        <v>1935</v>
      </c>
      <c r="I13" s="127">
        <f t="shared" si="1"/>
        <v>2107</v>
      </c>
      <c r="J13" s="128">
        <f>(K13*10)*0.65</f>
        <v>2795</v>
      </c>
      <c r="K13" s="10">
        <f>'Price Changer'!B14</f>
        <v>430</v>
      </c>
      <c r="L13" s="357">
        <f t="shared" si="0"/>
        <v>258</v>
      </c>
      <c r="M13" s="357">
        <f t="shared" si="2"/>
        <v>322.5</v>
      </c>
    </row>
    <row r="14" spans="1:13" ht="30" customHeight="1" x14ac:dyDescent="0.35">
      <c r="A14" s="133" t="s">
        <v>72</v>
      </c>
      <c r="B14" s="345" t="s">
        <v>104</v>
      </c>
      <c r="C14" s="127">
        <f>K14</f>
        <v>500</v>
      </c>
      <c r="D14" s="127">
        <f>K14*2</f>
        <v>1000</v>
      </c>
      <c r="E14" s="127">
        <f>(K14*3)*0.85</f>
        <v>1275</v>
      </c>
      <c r="F14" s="127">
        <f>(K14*4)*0.85</f>
        <v>1700</v>
      </c>
      <c r="G14" s="127">
        <f>(K14*5)*0.77</f>
        <v>1925</v>
      </c>
      <c r="H14" s="127">
        <f>(K14*6)*0.75</f>
        <v>2250</v>
      </c>
      <c r="I14" s="127">
        <f t="shared" si="1"/>
        <v>2450</v>
      </c>
      <c r="J14" s="128">
        <f>(K14*10)*0.65</f>
        <v>3250</v>
      </c>
      <c r="K14" s="10">
        <f>'Price Changer'!B15</f>
        <v>500</v>
      </c>
      <c r="L14" s="357">
        <f t="shared" si="0"/>
        <v>300</v>
      </c>
      <c r="M14" s="357">
        <f t="shared" si="2"/>
        <v>375</v>
      </c>
    </row>
    <row r="15" spans="1:13" ht="30" customHeight="1" thickBot="1" x14ac:dyDescent="0.4">
      <c r="A15" s="134" t="s">
        <v>41</v>
      </c>
      <c r="B15" s="346" t="s">
        <v>30</v>
      </c>
      <c r="C15" s="130">
        <f t="shared" ref="C15" si="3">K15</f>
        <v>585</v>
      </c>
      <c r="D15" s="130">
        <f t="shared" ref="D15" si="4">K15*2</f>
        <v>1170</v>
      </c>
      <c r="E15" s="130">
        <f t="shared" ref="E15" si="5">(K15*3)*0.85</f>
        <v>1491.75</v>
      </c>
      <c r="F15" s="130">
        <f t="shared" ref="F15" si="6">(K15*4)*0.85</f>
        <v>1989</v>
      </c>
      <c r="G15" s="130">
        <f t="shared" ref="G15" si="7">(K15*5)*0.77</f>
        <v>2252.25</v>
      </c>
      <c r="H15" s="130">
        <f t="shared" ref="H15" si="8">(K15*6)*0.75</f>
        <v>2632.5</v>
      </c>
      <c r="I15" s="130">
        <f t="shared" si="1"/>
        <v>2866.5</v>
      </c>
      <c r="J15" s="131">
        <f t="shared" ref="J15" si="9">(K15*10)*0.65</f>
        <v>3802.5</v>
      </c>
      <c r="K15" s="10">
        <f>'Price Changer'!B16</f>
        <v>585</v>
      </c>
      <c r="L15" s="357"/>
      <c r="M15" s="357"/>
    </row>
    <row r="16" spans="1:13" ht="9.9499999999999993" customHeight="1" thickBot="1" x14ac:dyDescent="0.4">
      <c r="A16" s="40"/>
      <c r="B16" s="39"/>
      <c r="C16" s="39"/>
      <c r="D16" s="39"/>
      <c r="E16" s="39"/>
      <c r="F16" s="39"/>
      <c r="G16" s="39"/>
      <c r="H16" s="39"/>
      <c r="I16" s="39"/>
      <c r="J16" s="39"/>
      <c r="L16" s="357"/>
      <c r="M16" s="357"/>
    </row>
    <row r="17" spans="1:13" ht="20.65" thickBot="1" x14ac:dyDescent="0.4">
      <c r="A17" s="34" t="s">
        <v>2</v>
      </c>
      <c r="B17" s="39"/>
      <c r="C17" s="39"/>
      <c r="D17" s="39"/>
      <c r="E17" s="39"/>
      <c r="F17" s="39"/>
      <c r="G17" s="39"/>
      <c r="H17" s="39"/>
      <c r="I17" s="39"/>
      <c r="J17" s="39"/>
      <c r="L17" s="357"/>
      <c r="M17" s="357"/>
    </row>
    <row r="18" spans="1:13" ht="30" customHeight="1" x14ac:dyDescent="0.35">
      <c r="A18" s="358" t="s">
        <v>14</v>
      </c>
      <c r="B18" s="359" t="s">
        <v>105</v>
      </c>
      <c r="C18" s="360">
        <f>K18</f>
        <v>55</v>
      </c>
      <c r="D18" s="360">
        <f>K18*2</f>
        <v>110</v>
      </c>
      <c r="E18" s="360">
        <f>(K18*3)*0.85</f>
        <v>140.25</v>
      </c>
      <c r="F18" s="360">
        <f>(K18*4)*0.85</f>
        <v>187</v>
      </c>
      <c r="G18" s="360">
        <f>(K18*5)*0.77</f>
        <v>211.75</v>
      </c>
      <c r="H18" s="360">
        <f>(K18*6)*0.75</f>
        <v>247.5</v>
      </c>
      <c r="I18" s="360">
        <f>(K18*7)*0.7</f>
        <v>269.5</v>
      </c>
      <c r="J18" s="361">
        <f>(K18*10)*0.65</f>
        <v>357.5</v>
      </c>
      <c r="K18" s="10">
        <f>'Price Changer'!B19</f>
        <v>55</v>
      </c>
      <c r="L18" s="357">
        <f t="shared" si="0"/>
        <v>33</v>
      </c>
      <c r="M18" s="357">
        <f>K18*0.75</f>
        <v>41.25</v>
      </c>
    </row>
    <row r="19" spans="1:13" ht="30" customHeight="1" x14ac:dyDescent="0.35">
      <c r="A19" s="362" t="s">
        <v>3</v>
      </c>
      <c r="B19" s="363" t="s">
        <v>106</v>
      </c>
      <c r="C19" s="364">
        <f>K19</f>
        <v>67</v>
      </c>
      <c r="D19" s="364">
        <f>K19*2</f>
        <v>134</v>
      </c>
      <c r="E19" s="364">
        <f>(K19*3)*0.85</f>
        <v>170.85</v>
      </c>
      <c r="F19" s="364">
        <f>(K19*4)*0.85</f>
        <v>227.79999999999998</v>
      </c>
      <c r="G19" s="364">
        <f>(K19*5)*0.77</f>
        <v>257.95</v>
      </c>
      <c r="H19" s="364">
        <f>(K19*6)*0.75</f>
        <v>301.5</v>
      </c>
      <c r="I19" s="364">
        <f>(K19*7)*0.7</f>
        <v>328.29999999999995</v>
      </c>
      <c r="J19" s="365">
        <f>(K19*10)*0.65</f>
        <v>435.5</v>
      </c>
      <c r="K19" s="10">
        <f>'Price Changer'!B20</f>
        <v>67</v>
      </c>
      <c r="L19" s="357">
        <f t="shared" si="0"/>
        <v>40.199999999999996</v>
      </c>
      <c r="M19" s="357">
        <f>K19*0.75</f>
        <v>50.25</v>
      </c>
    </row>
    <row r="20" spans="1:13" ht="30" customHeight="1" x14ac:dyDescent="0.35">
      <c r="A20" s="362" t="s">
        <v>34</v>
      </c>
      <c r="B20" s="363" t="s">
        <v>134</v>
      </c>
      <c r="C20" s="364">
        <f>K20</f>
        <v>62</v>
      </c>
      <c r="D20" s="364">
        <f>K20*2</f>
        <v>124</v>
      </c>
      <c r="E20" s="364">
        <f>(K20*3)*0.85</f>
        <v>158.1</v>
      </c>
      <c r="F20" s="364">
        <f>(K20*4)*0.85</f>
        <v>210.79999999999998</v>
      </c>
      <c r="G20" s="364">
        <f>(K20*5)*0.77</f>
        <v>238.70000000000002</v>
      </c>
      <c r="H20" s="364">
        <f>(K20*6)*0.75</f>
        <v>279</v>
      </c>
      <c r="I20" s="364">
        <f>(K20*7)*0.7</f>
        <v>303.79999999999995</v>
      </c>
      <c r="J20" s="365">
        <f>(K20*10)*0.65</f>
        <v>403</v>
      </c>
      <c r="K20" s="10">
        <f>'Price Changer'!B21</f>
        <v>62</v>
      </c>
      <c r="L20" s="357">
        <f t="shared" si="0"/>
        <v>37.199999999999996</v>
      </c>
      <c r="M20" s="357">
        <f>K20*0.75</f>
        <v>46.5</v>
      </c>
    </row>
    <row r="21" spans="1:13" ht="30" customHeight="1" x14ac:dyDescent="0.35">
      <c r="A21" s="362" t="s">
        <v>88</v>
      </c>
      <c r="B21" s="366" t="s">
        <v>30</v>
      </c>
      <c r="C21" s="364">
        <f>K21</f>
        <v>190</v>
      </c>
      <c r="D21" s="364">
        <f>K21*2</f>
        <v>380</v>
      </c>
      <c r="E21" s="364">
        <f>(K21*3)*0.85</f>
        <v>484.5</v>
      </c>
      <c r="F21" s="364">
        <f>(K21*4)*0.85</f>
        <v>646</v>
      </c>
      <c r="G21" s="364">
        <f>(K21*5)*0.77</f>
        <v>731.5</v>
      </c>
      <c r="H21" s="364">
        <f>(K21*6)*0.75</f>
        <v>855</v>
      </c>
      <c r="I21" s="364">
        <f>(K21*7)*0.7</f>
        <v>930.99999999999989</v>
      </c>
      <c r="J21" s="365">
        <f>(K21*10)*0.65</f>
        <v>1235</v>
      </c>
      <c r="K21" s="10">
        <f>'Price Changer'!B22</f>
        <v>190</v>
      </c>
      <c r="L21" s="357"/>
      <c r="M21" s="357"/>
    </row>
    <row r="22" spans="1:13" ht="30" customHeight="1" thickBot="1" x14ac:dyDescent="0.4">
      <c r="A22" s="367" t="s">
        <v>96</v>
      </c>
      <c r="B22" s="368" t="s">
        <v>30</v>
      </c>
      <c r="C22" s="369">
        <f>K22</f>
        <v>235</v>
      </c>
      <c r="D22" s="369">
        <f>K22*2</f>
        <v>470</v>
      </c>
      <c r="E22" s="369">
        <f>(K22*3)*0.85</f>
        <v>599.25</v>
      </c>
      <c r="F22" s="369">
        <f>(K22*4)*0.85</f>
        <v>799</v>
      </c>
      <c r="G22" s="369">
        <f>(K22*5)*0.77</f>
        <v>904.75</v>
      </c>
      <c r="H22" s="369">
        <f>(K22*6)*0.75</f>
        <v>1057.5</v>
      </c>
      <c r="I22" s="369">
        <f>(K22*7)*0.7</f>
        <v>1151.5</v>
      </c>
      <c r="J22" s="370">
        <f>(K22*10)*0.65</f>
        <v>1527.5</v>
      </c>
      <c r="K22" s="10">
        <f>'Price Changer'!B23</f>
        <v>235</v>
      </c>
      <c r="L22" s="357"/>
      <c r="M22" s="357"/>
    </row>
    <row r="23" spans="1:13" ht="9.9499999999999993" customHeight="1" thickBot="1" x14ac:dyDescent="0.4">
      <c r="A23" s="42"/>
      <c r="B23" s="39"/>
      <c r="C23" s="39"/>
      <c r="D23" s="39"/>
      <c r="E23" s="39"/>
      <c r="F23" s="39"/>
      <c r="G23" s="39"/>
      <c r="H23" s="39"/>
      <c r="I23" s="39"/>
      <c r="J23" s="39"/>
      <c r="L23" s="357"/>
      <c r="M23" s="357"/>
    </row>
    <row r="24" spans="1:13" ht="20.65" thickBot="1" x14ac:dyDescent="0.4">
      <c r="A24" s="34" t="s">
        <v>0</v>
      </c>
      <c r="B24" s="38"/>
      <c r="C24" s="39"/>
      <c r="D24" s="39"/>
      <c r="E24" s="41"/>
      <c r="F24" s="41"/>
      <c r="G24" s="41"/>
      <c r="H24" s="41"/>
      <c r="I24" s="41"/>
      <c r="J24" s="39"/>
      <c r="L24" s="357"/>
      <c r="M24" s="357"/>
    </row>
    <row r="25" spans="1:13" ht="30" customHeight="1" x14ac:dyDescent="0.35">
      <c r="A25" s="123" t="s">
        <v>19</v>
      </c>
      <c r="B25" s="124">
        <f>C25*0.75</f>
        <v>33.75</v>
      </c>
      <c r="C25" s="124">
        <f>K25</f>
        <v>45</v>
      </c>
      <c r="D25" s="124">
        <f>K25*2</f>
        <v>90</v>
      </c>
      <c r="E25" s="124">
        <f>(K25*3)*0.85</f>
        <v>114.75</v>
      </c>
      <c r="F25" s="124">
        <f>(K25*4)*0.85</f>
        <v>153</v>
      </c>
      <c r="G25" s="124">
        <f>(K25*5)*0.77</f>
        <v>173.25</v>
      </c>
      <c r="H25" s="124">
        <f>(K25*6)*0.75</f>
        <v>202.5</v>
      </c>
      <c r="I25" s="124">
        <f>(C25*7)*0.7</f>
        <v>220.5</v>
      </c>
      <c r="J25" s="125">
        <f>(K25*10)*0.65</f>
        <v>292.5</v>
      </c>
      <c r="K25" s="10">
        <f>'Price Changer'!B26</f>
        <v>45</v>
      </c>
      <c r="L25" s="357"/>
      <c r="M25" s="357">
        <f>K25*0.75</f>
        <v>33.75</v>
      </c>
    </row>
    <row r="26" spans="1:13" ht="30" customHeight="1" x14ac:dyDescent="0.35">
      <c r="A26" s="126" t="s">
        <v>4</v>
      </c>
      <c r="B26" s="127">
        <f>C26*0.75</f>
        <v>27.75</v>
      </c>
      <c r="C26" s="127">
        <f>K26</f>
        <v>37</v>
      </c>
      <c r="D26" s="127">
        <f>K26*2</f>
        <v>74</v>
      </c>
      <c r="E26" s="127">
        <f>(K26*3)*0.85</f>
        <v>94.35</v>
      </c>
      <c r="F26" s="127">
        <f>(K26*4)*0.85</f>
        <v>125.8</v>
      </c>
      <c r="G26" s="127">
        <f>(K26*5)*0.77</f>
        <v>142.45000000000002</v>
      </c>
      <c r="H26" s="127">
        <f>(K26*6)*0.75</f>
        <v>166.5</v>
      </c>
      <c r="I26" s="127">
        <f>(C26*7)*0.7</f>
        <v>181.29999999999998</v>
      </c>
      <c r="J26" s="128">
        <f>(K26*10)*0.65</f>
        <v>240.5</v>
      </c>
      <c r="K26" s="10">
        <f>'Price Changer'!B27</f>
        <v>37</v>
      </c>
      <c r="L26" s="357"/>
      <c r="M26" s="357">
        <f>K26*0.75</f>
        <v>27.75</v>
      </c>
    </row>
    <row r="27" spans="1:13" ht="30" customHeight="1" x14ac:dyDescent="0.35">
      <c r="A27" s="126" t="s">
        <v>7</v>
      </c>
      <c r="B27" s="127">
        <f>C27*0.75</f>
        <v>33.75</v>
      </c>
      <c r="C27" s="127">
        <f>K27</f>
        <v>45</v>
      </c>
      <c r="D27" s="127">
        <f>K27*2</f>
        <v>90</v>
      </c>
      <c r="E27" s="127">
        <f>(K27*3)*0.85</f>
        <v>114.75</v>
      </c>
      <c r="F27" s="127">
        <f>(K27*4)*0.85</f>
        <v>153</v>
      </c>
      <c r="G27" s="127">
        <f>(K27*5)*0.77</f>
        <v>173.25</v>
      </c>
      <c r="H27" s="127">
        <f>(K27*6)*0.75</f>
        <v>202.5</v>
      </c>
      <c r="I27" s="127">
        <f>(C27*7)*0.7</f>
        <v>220.5</v>
      </c>
      <c r="J27" s="128">
        <f>(K27*10)*0.65</f>
        <v>292.5</v>
      </c>
      <c r="K27" s="10">
        <f>'Price Changer'!B28</f>
        <v>45</v>
      </c>
      <c r="L27" s="357"/>
      <c r="M27" s="357">
        <f>K27*0.75</f>
        <v>33.75</v>
      </c>
    </row>
    <row r="28" spans="1:13" ht="30" customHeight="1" x14ac:dyDescent="0.35">
      <c r="A28" s="126" t="s">
        <v>59</v>
      </c>
      <c r="B28" s="127">
        <f>C28*0.75</f>
        <v>55.5</v>
      </c>
      <c r="C28" s="127">
        <f>K28</f>
        <v>74</v>
      </c>
      <c r="D28" s="127">
        <f>K28*2</f>
        <v>148</v>
      </c>
      <c r="E28" s="127">
        <f>(K28*3)*0.85</f>
        <v>188.7</v>
      </c>
      <c r="F28" s="127">
        <f>(K28*4)*0.85</f>
        <v>251.6</v>
      </c>
      <c r="G28" s="127">
        <f>(K28*5)*0.77</f>
        <v>284.90000000000003</v>
      </c>
      <c r="H28" s="127">
        <f>(K28*6)*0.75</f>
        <v>333</v>
      </c>
      <c r="I28" s="127">
        <f>(C28*7)*0.7</f>
        <v>362.59999999999997</v>
      </c>
      <c r="J28" s="128">
        <f>(K28*10)*0.65</f>
        <v>481</v>
      </c>
      <c r="K28" s="10">
        <f>'Price Changer'!B29</f>
        <v>74</v>
      </c>
      <c r="L28" s="357"/>
      <c r="M28" s="357">
        <f>K28*0.75</f>
        <v>55.5</v>
      </c>
    </row>
    <row r="29" spans="1:13" ht="30" customHeight="1" thickBot="1" x14ac:dyDescent="0.4">
      <c r="A29" s="129" t="s">
        <v>5</v>
      </c>
      <c r="B29" s="135" t="s">
        <v>30</v>
      </c>
      <c r="C29" s="130">
        <f>K29</f>
        <v>9</v>
      </c>
      <c r="D29" s="130">
        <f>K29*2</f>
        <v>18</v>
      </c>
      <c r="E29" s="130">
        <f>(K29*3)*0.85</f>
        <v>22.95</v>
      </c>
      <c r="F29" s="130">
        <f>(K29*4)*0.85</f>
        <v>30.599999999999998</v>
      </c>
      <c r="G29" s="130">
        <f>(K29*5)*0.77</f>
        <v>34.65</v>
      </c>
      <c r="H29" s="130">
        <f>(K29*6)*0.75</f>
        <v>40.5</v>
      </c>
      <c r="I29" s="130">
        <f>(C29*7)*0.7</f>
        <v>44.099999999999994</v>
      </c>
      <c r="J29" s="131">
        <f>(K29*10)*0.65</f>
        <v>58.5</v>
      </c>
      <c r="K29" s="10">
        <f>'Price Changer'!B30</f>
        <v>9</v>
      </c>
    </row>
    <row r="31" spans="1:13" ht="30" x14ac:dyDescent="0.35">
      <c r="A31" s="105" t="s">
        <v>61</v>
      </c>
    </row>
  </sheetData>
  <phoneticPr fontId="0" type="noConversion"/>
  <pageMargins left="0.75" right="0.75" top="1" bottom="1" header="0.5" footer="0.5"/>
  <pageSetup scale="62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2"/>
  <sheetViews>
    <sheetView zoomScale="70" zoomScaleNormal="70" workbookViewId="0">
      <selection activeCell="A9" sqref="A9"/>
    </sheetView>
  </sheetViews>
  <sheetFormatPr defaultRowHeight="20.25" x14ac:dyDescent="0.35"/>
  <cols>
    <col min="1" max="1" width="65.73046875" style="1" customWidth="1"/>
    <col min="2" max="8" width="13.73046875" style="2" customWidth="1"/>
    <col min="9" max="10" width="13.73046875" style="3" customWidth="1"/>
    <col min="11" max="11" width="13.86328125" style="57" customWidth="1"/>
    <col min="12" max="13" width="9.1328125" style="60"/>
  </cols>
  <sheetData>
    <row r="1" spans="1:13" x14ac:dyDescent="0.35">
      <c r="A1" s="1" t="s">
        <v>42</v>
      </c>
    </row>
    <row r="2" spans="1:13" ht="17.25" x14ac:dyDescent="0.35">
      <c r="A2" s="1" t="s">
        <v>26</v>
      </c>
      <c r="B2" s="14" t="s">
        <v>16</v>
      </c>
      <c r="C2" s="2" t="s">
        <v>10</v>
      </c>
      <c r="D2" s="109" t="s">
        <v>10</v>
      </c>
      <c r="E2" s="2" t="s">
        <v>9</v>
      </c>
      <c r="F2" s="2" t="s">
        <v>9</v>
      </c>
      <c r="G2" s="2" t="s">
        <v>17</v>
      </c>
      <c r="H2" s="109" t="s">
        <v>32</v>
      </c>
      <c r="I2" s="15" t="s">
        <v>15</v>
      </c>
      <c r="J2" s="15" t="s">
        <v>21</v>
      </c>
    </row>
    <row r="3" spans="1:13" ht="20.65" thickBot="1" x14ac:dyDescent="0.4">
      <c r="K3" s="58"/>
    </row>
    <row r="4" spans="1:13" ht="20.65" thickBot="1" x14ac:dyDescent="0.4">
      <c r="A4" s="244" t="s">
        <v>56</v>
      </c>
      <c r="B4" s="26" t="s">
        <v>57</v>
      </c>
      <c r="C4" s="26" t="s">
        <v>46</v>
      </c>
      <c r="D4" s="26" t="s">
        <v>47</v>
      </c>
      <c r="E4" s="26" t="s">
        <v>48</v>
      </c>
      <c r="F4" s="26" t="s">
        <v>49</v>
      </c>
      <c r="G4" s="26" t="s">
        <v>50</v>
      </c>
      <c r="H4" s="26" t="s">
        <v>51</v>
      </c>
      <c r="I4" s="35" t="s">
        <v>52</v>
      </c>
      <c r="J4" s="35" t="s">
        <v>20</v>
      </c>
      <c r="K4" s="59" t="s">
        <v>22</v>
      </c>
      <c r="L4" s="357" t="s">
        <v>24</v>
      </c>
      <c r="M4" s="357" t="s">
        <v>25</v>
      </c>
    </row>
    <row r="5" spans="1:13" ht="30" customHeight="1" x14ac:dyDescent="0.35">
      <c r="A5" s="232" t="s">
        <v>54</v>
      </c>
      <c r="B5" s="233" t="s">
        <v>109</v>
      </c>
      <c r="C5" s="234">
        <f>'Big Moose B&amp;W'!C5</f>
        <v>250</v>
      </c>
      <c r="D5" s="234">
        <f>'Big Moose B&amp;W'!D5</f>
        <v>450</v>
      </c>
      <c r="E5" s="234">
        <f>'Big Moose B&amp;W'!E5</f>
        <v>637.5</v>
      </c>
      <c r="F5" s="234">
        <f>'Big Moose B&amp;W'!F5</f>
        <v>850</v>
      </c>
      <c r="G5" s="234">
        <f>'Big Moose B&amp;W'!G5</f>
        <v>962.5</v>
      </c>
      <c r="H5" s="234">
        <f>'Big Moose B&amp;W'!H5</f>
        <v>1125</v>
      </c>
      <c r="I5" s="234">
        <f>'Big Moose B&amp;W'!I5</f>
        <v>1225</v>
      </c>
      <c r="J5" s="235">
        <f>'Big Moose B&amp;W'!J5</f>
        <v>1625</v>
      </c>
      <c r="K5" s="59">
        <f>'Price Changer'!B6</f>
        <v>250</v>
      </c>
      <c r="L5" s="357">
        <f>K5*0.6</f>
        <v>150</v>
      </c>
      <c r="M5" s="357">
        <f>K5*0.75</f>
        <v>187.5</v>
      </c>
    </row>
    <row r="6" spans="1:13" ht="30" customHeight="1" x14ac:dyDescent="0.35">
      <c r="A6" s="236" t="s">
        <v>35</v>
      </c>
      <c r="B6" s="237" t="s">
        <v>110</v>
      </c>
      <c r="C6" s="238">
        <f>'Big Moose B&amp;W'!C6</f>
        <v>355</v>
      </c>
      <c r="D6" s="238">
        <f>'Big Moose B&amp;W'!D6</f>
        <v>710</v>
      </c>
      <c r="E6" s="238">
        <f>'Big Moose B&amp;W'!E6</f>
        <v>905.25</v>
      </c>
      <c r="F6" s="238">
        <f>'Big Moose B&amp;W'!F6</f>
        <v>1207</v>
      </c>
      <c r="G6" s="238">
        <f>'Big Moose B&amp;W'!G6</f>
        <v>1366.75</v>
      </c>
      <c r="H6" s="238">
        <f>'Big Moose B&amp;W'!H6</f>
        <v>1597.5</v>
      </c>
      <c r="I6" s="238">
        <f>'Big Moose B&amp;W'!I6</f>
        <v>1739.5</v>
      </c>
      <c r="J6" s="239">
        <f>'Big Moose B&amp;W'!J6</f>
        <v>2307.5</v>
      </c>
      <c r="K6" s="59">
        <f>'Price Changer'!B7</f>
        <v>355</v>
      </c>
      <c r="L6" s="357">
        <f t="shared" ref="L6:L20" si="0">K6*0.6</f>
        <v>213</v>
      </c>
      <c r="M6" s="357">
        <f>K6*0.75</f>
        <v>266.25</v>
      </c>
    </row>
    <row r="7" spans="1:13" ht="30" customHeight="1" thickBot="1" x14ac:dyDescent="0.4">
      <c r="A7" s="240" t="s">
        <v>43</v>
      </c>
      <c r="B7" s="241" t="s">
        <v>99</v>
      </c>
      <c r="C7" s="242">
        <f>'Big Moose B&amp;W'!C7</f>
        <v>400</v>
      </c>
      <c r="D7" s="242">
        <f>'Big Moose B&amp;W'!D7</f>
        <v>800</v>
      </c>
      <c r="E7" s="242">
        <f>'Big Moose B&amp;W'!E7</f>
        <v>1020</v>
      </c>
      <c r="F7" s="242">
        <f>'Big Moose B&amp;W'!F7</f>
        <v>1360</v>
      </c>
      <c r="G7" s="242">
        <f>'Big Moose B&amp;W'!G7</f>
        <v>1540</v>
      </c>
      <c r="H7" s="242">
        <f>'Big Moose B&amp;W'!H7</f>
        <v>1800</v>
      </c>
      <c r="I7" s="242">
        <f>'Big Moose B&amp;W'!I7</f>
        <v>1959.9999999999998</v>
      </c>
      <c r="J7" s="243">
        <f>'Big Moose B&amp;W'!J7</f>
        <v>2600</v>
      </c>
      <c r="K7" s="59">
        <f>'Price Changer'!B8</f>
        <v>400</v>
      </c>
      <c r="L7" s="357">
        <f t="shared" si="0"/>
        <v>240</v>
      </c>
      <c r="M7" s="357">
        <f>K7*0.75</f>
        <v>300</v>
      </c>
    </row>
    <row r="8" spans="1:13" s="5" customFormat="1" ht="9.9499999999999993" customHeight="1" thickBot="1" x14ac:dyDescent="0.4">
      <c r="A8" s="40"/>
      <c r="B8" s="39"/>
      <c r="C8" s="38"/>
      <c r="D8" s="38"/>
      <c r="E8" s="39"/>
      <c r="F8" s="39"/>
      <c r="G8" s="38"/>
      <c r="H8" s="38"/>
      <c r="I8" s="39"/>
      <c r="J8" s="39"/>
      <c r="K8" s="59"/>
      <c r="L8" s="357"/>
      <c r="M8" s="357"/>
    </row>
    <row r="9" spans="1:13" ht="20.65" thickBot="1" x14ac:dyDescent="0.4">
      <c r="A9" s="245" t="s">
        <v>137</v>
      </c>
      <c r="B9" s="39"/>
      <c r="C9" s="38"/>
      <c r="D9" s="38"/>
      <c r="E9" s="39"/>
      <c r="F9" s="39"/>
      <c r="G9" s="38"/>
      <c r="H9" s="38"/>
      <c r="I9" s="39"/>
      <c r="J9" s="39"/>
      <c r="K9" s="59"/>
      <c r="L9" s="357"/>
      <c r="M9" s="357"/>
    </row>
    <row r="10" spans="1:13" ht="30" customHeight="1" x14ac:dyDescent="0.35">
      <c r="A10" s="136" t="s">
        <v>80</v>
      </c>
      <c r="B10" s="137" t="s">
        <v>111</v>
      </c>
      <c r="C10" s="138">
        <f>'Big Moose B&amp;W'!C10</f>
        <v>136</v>
      </c>
      <c r="D10" s="138">
        <f>'Big Moose B&amp;W'!D10</f>
        <v>272</v>
      </c>
      <c r="E10" s="138">
        <f>'Big Moose B&amp;W'!E10</f>
        <v>346.8</v>
      </c>
      <c r="F10" s="138">
        <f>'Big Moose B&amp;W'!F10</f>
        <v>462.4</v>
      </c>
      <c r="G10" s="138">
        <f>'Big Moose B&amp;W'!G10</f>
        <v>523.6</v>
      </c>
      <c r="H10" s="138">
        <f>'Big Moose B&amp;W'!H10</f>
        <v>612</v>
      </c>
      <c r="I10" s="138">
        <f>'Big Moose B&amp;W'!I10</f>
        <v>666.4</v>
      </c>
      <c r="J10" s="139">
        <f>'Big Moose B&amp;W'!J10</f>
        <v>884</v>
      </c>
      <c r="K10" s="59">
        <f>'Price Changer'!B11</f>
        <v>136</v>
      </c>
      <c r="L10" s="357">
        <f t="shared" si="0"/>
        <v>81.599999999999994</v>
      </c>
      <c r="M10" s="357">
        <f t="shared" ref="M10:M14" si="1">K10*0.75</f>
        <v>102</v>
      </c>
    </row>
    <row r="11" spans="1:13" ht="30" customHeight="1" x14ac:dyDescent="0.35">
      <c r="A11" s="140" t="s">
        <v>81</v>
      </c>
      <c r="B11" s="141" t="s">
        <v>101</v>
      </c>
      <c r="C11" s="142">
        <f>'Big Moose B&amp;W'!C11</f>
        <v>164</v>
      </c>
      <c r="D11" s="142">
        <f>'Big Moose B&amp;W'!D11</f>
        <v>328</v>
      </c>
      <c r="E11" s="142">
        <f>'Big Moose B&amp;W'!E11</f>
        <v>418.2</v>
      </c>
      <c r="F11" s="142">
        <f>'Big Moose B&amp;W'!F11</f>
        <v>557.6</v>
      </c>
      <c r="G11" s="142">
        <f>'Big Moose B&amp;W'!G11</f>
        <v>631.4</v>
      </c>
      <c r="H11" s="142">
        <f>'Big Moose B&amp;W'!H11</f>
        <v>738</v>
      </c>
      <c r="I11" s="142">
        <f>'Big Moose B&amp;W'!I11</f>
        <v>803.59999999999991</v>
      </c>
      <c r="J11" s="143">
        <f>'Big Moose B&amp;W'!J11</f>
        <v>1066</v>
      </c>
      <c r="K11" s="59">
        <f>'Price Changer'!B12</f>
        <v>164</v>
      </c>
      <c r="L11" s="357">
        <f t="shared" si="0"/>
        <v>98.399999999999991</v>
      </c>
      <c r="M11" s="357">
        <f t="shared" si="1"/>
        <v>123</v>
      </c>
    </row>
    <row r="12" spans="1:13" ht="30" customHeight="1" x14ac:dyDescent="0.35">
      <c r="A12" s="140" t="s">
        <v>44</v>
      </c>
      <c r="B12" s="141" t="s">
        <v>103</v>
      </c>
      <c r="C12" s="142">
        <f>'Big Moose B&amp;W'!C12</f>
        <v>375</v>
      </c>
      <c r="D12" s="142">
        <f>'Big Moose B&amp;W'!D12</f>
        <v>750</v>
      </c>
      <c r="E12" s="142">
        <f>'Big Moose B&amp;W'!E12</f>
        <v>956.25</v>
      </c>
      <c r="F12" s="142">
        <f>'Big Moose B&amp;W'!F12</f>
        <v>1275</v>
      </c>
      <c r="G12" s="142">
        <f>'Big Moose B&amp;W'!G12</f>
        <v>1443.75</v>
      </c>
      <c r="H12" s="142">
        <f>'Big Moose B&amp;W'!H12</f>
        <v>1687.5</v>
      </c>
      <c r="I12" s="142">
        <f>'Big Moose B&amp;W'!I12</f>
        <v>1837.4999999999998</v>
      </c>
      <c r="J12" s="143">
        <f>'Big Moose B&amp;W'!J12</f>
        <v>2437.5</v>
      </c>
      <c r="K12" s="59">
        <f>'Price Changer'!B13</f>
        <v>375</v>
      </c>
      <c r="L12" s="357">
        <f t="shared" si="0"/>
        <v>225</v>
      </c>
      <c r="M12" s="357">
        <f t="shared" si="1"/>
        <v>281.25</v>
      </c>
    </row>
    <row r="13" spans="1:13" ht="30" customHeight="1" x14ac:dyDescent="0.35">
      <c r="A13" s="140" t="s">
        <v>45</v>
      </c>
      <c r="B13" s="141" t="s">
        <v>102</v>
      </c>
      <c r="C13" s="142">
        <f>'Big Moose B&amp;W'!C13</f>
        <v>430</v>
      </c>
      <c r="D13" s="142">
        <f>'Big Moose B&amp;W'!D13</f>
        <v>860</v>
      </c>
      <c r="E13" s="142">
        <f>'Big Moose B&amp;W'!E13</f>
        <v>1096.5</v>
      </c>
      <c r="F13" s="142">
        <f>'Big Moose B&amp;W'!F13</f>
        <v>1462</v>
      </c>
      <c r="G13" s="142">
        <f>'Big Moose B&amp;W'!G13</f>
        <v>1655.5</v>
      </c>
      <c r="H13" s="142">
        <f>'Big Moose B&amp;W'!H13</f>
        <v>1935</v>
      </c>
      <c r="I13" s="142">
        <f>'Big Moose B&amp;W'!I13</f>
        <v>2107</v>
      </c>
      <c r="J13" s="143">
        <f>'Big Moose B&amp;W'!J13</f>
        <v>2795</v>
      </c>
      <c r="K13" s="59">
        <f>'Price Changer'!B14</f>
        <v>430</v>
      </c>
      <c r="L13" s="357">
        <f t="shared" si="0"/>
        <v>258</v>
      </c>
      <c r="M13" s="357">
        <f t="shared" si="1"/>
        <v>322.5</v>
      </c>
    </row>
    <row r="14" spans="1:13" ht="30" customHeight="1" x14ac:dyDescent="0.35">
      <c r="A14" s="140" t="s">
        <v>72</v>
      </c>
      <c r="B14" s="141" t="s">
        <v>112</v>
      </c>
      <c r="C14" s="142">
        <f>'Big Moose B&amp;W'!C14</f>
        <v>500</v>
      </c>
      <c r="D14" s="142">
        <f>'Big Moose B&amp;W'!D14</f>
        <v>1000</v>
      </c>
      <c r="E14" s="142">
        <f>'Big Moose B&amp;W'!E14</f>
        <v>1275</v>
      </c>
      <c r="F14" s="142">
        <f>'Big Moose B&amp;W'!F14</f>
        <v>1700</v>
      </c>
      <c r="G14" s="142">
        <f>'Big Moose B&amp;W'!G14</f>
        <v>1925</v>
      </c>
      <c r="H14" s="142">
        <f>'Big Moose B&amp;W'!H14</f>
        <v>2250</v>
      </c>
      <c r="I14" s="142">
        <f>'Big Moose B&amp;W'!I14</f>
        <v>2450</v>
      </c>
      <c r="J14" s="143">
        <f>'Big Moose B&amp;W'!J14</f>
        <v>3250</v>
      </c>
      <c r="K14" s="59">
        <f>'Price Changer'!B15</f>
        <v>500</v>
      </c>
      <c r="L14" s="357">
        <f t="shared" si="0"/>
        <v>300</v>
      </c>
      <c r="M14" s="357">
        <f t="shared" si="1"/>
        <v>375</v>
      </c>
    </row>
    <row r="15" spans="1:13" ht="30" customHeight="1" thickBot="1" x14ac:dyDescent="0.4">
      <c r="A15" s="146" t="s">
        <v>41</v>
      </c>
      <c r="B15" s="147" t="s">
        <v>30</v>
      </c>
      <c r="C15" s="144">
        <f>'Big Moose B&amp;W'!C15</f>
        <v>585</v>
      </c>
      <c r="D15" s="144">
        <f>'Big Moose B&amp;W'!D15</f>
        <v>1170</v>
      </c>
      <c r="E15" s="144">
        <f>'Big Moose B&amp;W'!E15</f>
        <v>1491.75</v>
      </c>
      <c r="F15" s="144">
        <f>'Big Moose B&amp;W'!F15</f>
        <v>1989</v>
      </c>
      <c r="G15" s="144">
        <f>'Big Moose B&amp;W'!G15</f>
        <v>2252.25</v>
      </c>
      <c r="H15" s="144">
        <f>'Big Moose B&amp;W'!H15</f>
        <v>2632.5</v>
      </c>
      <c r="I15" s="144">
        <f>'Big Moose B&amp;W'!I15</f>
        <v>2866.5</v>
      </c>
      <c r="J15" s="145">
        <f>'Big Moose B&amp;W'!J15</f>
        <v>3802.5</v>
      </c>
      <c r="K15" s="59">
        <f>'Price Changer'!B16</f>
        <v>585</v>
      </c>
      <c r="L15" s="357"/>
      <c r="M15" s="357"/>
    </row>
    <row r="16" spans="1:13" ht="9.9499999999999993" customHeight="1" thickBot="1" x14ac:dyDescent="0.4">
      <c r="A16" s="40"/>
      <c r="B16" s="39"/>
      <c r="C16" s="39"/>
      <c r="D16" s="39"/>
      <c r="E16" s="39"/>
      <c r="F16" s="39"/>
      <c r="G16" s="39"/>
      <c r="H16" s="39"/>
      <c r="I16" s="39"/>
      <c r="J16" s="39"/>
      <c r="K16" s="59"/>
      <c r="L16" s="357"/>
      <c r="M16" s="357"/>
    </row>
    <row r="17" spans="1:13" ht="20.65" thickBot="1" x14ac:dyDescent="0.4">
      <c r="A17" s="267" t="s">
        <v>70</v>
      </c>
      <c r="B17" s="39"/>
      <c r="C17" s="39"/>
      <c r="D17" s="39"/>
      <c r="E17" s="39"/>
      <c r="F17" s="39"/>
      <c r="G17" s="39"/>
      <c r="H17" s="39"/>
      <c r="I17" s="39"/>
      <c r="J17" s="39"/>
      <c r="K17" s="59"/>
      <c r="L17" s="357"/>
      <c r="M17" s="357"/>
    </row>
    <row r="18" spans="1:13" ht="30" customHeight="1" x14ac:dyDescent="0.35">
      <c r="A18" s="258" t="s">
        <v>14</v>
      </c>
      <c r="B18" s="259" t="s">
        <v>113</v>
      </c>
      <c r="C18" s="260">
        <f>'Big Moose B&amp;W'!C18</f>
        <v>55</v>
      </c>
      <c r="D18" s="260">
        <f>'Big Moose B&amp;W'!D18</f>
        <v>110</v>
      </c>
      <c r="E18" s="260">
        <f>'Big Moose B&amp;W'!E18</f>
        <v>140.25</v>
      </c>
      <c r="F18" s="260">
        <f>'Big Moose B&amp;W'!F18</f>
        <v>187</v>
      </c>
      <c r="G18" s="260">
        <f>'Big Moose B&amp;W'!G18</f>
        <v>211.75</v>
      </c>
      <c r="H18" s="260">
        <f>'Big Moose B&amp;W'!H18</f>
        <v>247.5</v>
      </c>
      <c r="I18" s="260">
        <f>'Big Moose B&amp;W'!I18</f>
        <v>269.5</v>
      </c>
      <c r="J18" s="261">
        <f>'Big Moose B&amp;W'!J18</f>
        <v>357.5</v>
      </c>
      <c r="K18" s="59">
        <f>'Price Changer'!B19</f>
        <v>55</v>
      </c>
      <c r="L18" s="357">
        <f t="shared" si="0"/>
        <v>33</v>
      </c>
      <c r="M18" s="357">
        <f>K18*0.75</f>
        <v>41.25</v>
      </c>
    </row>
    <row r="19" spans="1:13" ht="30" customHeight="1" x14ac:dyDescent="0.35">
      <c r="A19" s="262" t="s">
        <v>3</v>
      </c>
      <c r="B19" s="263" t="s">
        <v>114</v>
      </c>
      <c r="C19" s="264">
        <f>'Big Moose B&amp;W'!C19</f>
        <v>67</v>
      </c>
      <c r="D19" s="264">
        <f>'Big Moose B&amp;W'!D19</f>
        <v>134</v>
      </c>
      <c r="E19" s="264">
        <f>'Big Moose B&amp;W'!E19</f>
        <v>170.85</v>
      </c>
      <c r="F19" s="264">
        <f>'Big Moose B&amp;W'!F19</f>
        <v>227.79999999999998</v>
      </c>
      <c r="G19" s="264">
        <f>'Big Moose B&amp;W'!G19</f>
        <v>257.95</v>
      </c>
      <c r="H19" s="264">
        <f>'Big Moose B&amp;W'!H19</f>
        <v>301.5</v>
      </c>
      <c r="I19" s="264">
        <f>'Big Moose B&amp;W'!I19</f>
        <v>328.29999999999995</v>
      </c>
      <c r="J19" s="265">
        <f>'Big Moose B&amp;W'!J19</f>
        <v>435.5</v>
      </c>
      <c r="K19" s="59">
        <f>'Price Changer'!B20</f>
        <v>67</v>
      </c>
      <c r="L19" s="357">
        <f t="shared" si="0"/>
        <v>40.199999999999996</v>
      </c>
      <c r="M19" s="357">
        <f>K19*0.75</f>
        <v>50.25</v>
      </c>
    </row>
    <row r="20" spans="1:13" ht="30" customHeight="1" x14ac:dyDescent="0.35">
      <c r="A20" s="262" t="s">
        <v>34</v>
      </c>
      <c r="B20" s="263" t="s">
        <v>135</v>
      </c>
      <c r="C20" s="264">
        <f>'Big Moose B&amp;W'!C20</f>
        <v>62</v>
      </c>
      <c r="D20" s="264">
        <f>'Big Moose B&amp;W'!D20</f>
        <v>124</v>
      </c>
      <c r="E20" s="264">
        <f>'Big Moose B&amp;W'!E20</f>
        <v>158.1</v>
      </c>
      <c r="F20" s="264">
        <f>'Big Moose B&amp;W'!F20</f>
        <v>210.79999999999998</v>
      </c>
      <c r="G20" s="264">
        <f>'Big Moose B&amp;W'!G20</f>
        <v>238.70000000000002</v>
      </c>
      <c r="H20" s="264">
        <f>'Big Moose B&amp;W'!H20</f>
        <v>279</v>
      </c>
      <c r="I20" s="264">
        <f>'Big Moose B&amp;W'!I20</f>
        <v>303.79999999999995</v>
      </c>
      <c r="J20" s="265">
        <f>'Big Moose B&amp;W'!J20</f>
        <v>403</v>
      </c>
      <c r="K20" s="59">
        <f>'Price Changer'!B21</f>
        <v>62</v>
      </c>
      <c r="L20" s="357">
        <f t="shared" si="0"/>
        <v>37.199999999999996</v>
      </c>
      <c r="M20" s="357">
        <f>K20*0.75</f>
        <v>46.5</v>
      </c>
    </row>
    <row r="21" spans="1:13" ht="30" customHeight="1" x14ac:dyDescent="0.35">
      <c r="A21" s="389" t="s">
        <v>88</v>
      </c>
      <c r="B21" s="387" t="s">
        <v>30</v>
      </c>
      <c r="C21" s="264">
        <f>'Big Moose B&amp;W'!C21</f>
        <v>190</v>
      </c>
      <c r="D21" s="264">
        <f>'Big Moose B&amp;W'!D21</f>
        <v>380</v>
      </c>
      <c r="E21" s="264">
        <f>'Big Moose B&amp;W'!E21</f>
        <v>484.5</v>
      </c>
      <c r="F21" s="264">
        <f>'Big Moose B&amp;W'!F21</f>
        <v>646</v>
      </c>
      <c r="G21" s="264">
        <f>'Big Moose B&amp;W'!G21</f>
        <v>731.5</v>
      </c>
      <c r="H21" s="264">
        <f>'Big Moose B&amp;W'!H21</f>
        <v>855</v>
      </c>
      <c r="I21" s="264">
        <f>'Big Moose B&amp;W'!I21</f>
        <v>930.99999999999989</v>
      </c>
      <c r="J21" s="265">
        <f>'Big Moose B&amp;W'!J21</f>
        <v>1235</v>
      </c>
      <c r="K21" s="59">
        <f>'Price Changer'!B22</f>
        <v>190</v>
      </c>
      <c r="L21" s="357"/>
      <c r="M21" s="357"/>
    </row>
    <row r="22" spans="1:13" ht="30" customHeight="1" thickBot="1" x14ac:dyDescent="0.4">
      <c r="A22" s="388" t="s">
        <v>95</v>
      </c>
      <c r="B22" s="266" t="s">
        <v>30</v>
      </c>
      <c r="C22" s="264">
        <f>'Big Moose B&amp;W'!C22</f>
        <v>235</v>
      </c>
      <c r="D22" s="264">
        <f>'Big Moose B&amp;W'!D22</f>
        <v>470</v>
      </c>
      <c r="E22" s="264">
        <f>'Big Moose B&amp;W'!E22</f>
        <v>599.25</v>
      </c>
      <c r="F22" s="264">
        <f>'Big Moose B&amp;W'!F22</f>
        <v>799</v>
      </c>
      <c r="G22" s="264">
        <f>'Big Moose B&amp;W'!G22</f>
        <v>904.75</v>
      </c>
      <c r="H22" s="264">
        <f>'Big Moose B&amp;W'!H22</f>
        <v>1057.5</v>
      </c>
      <c r="I22" s="264">
        <f>'Big Moose B&amp;W'!I22</f>
        <v>1151.5</v>
      </c>
      <c r="J22" s="265">
        <f>'Big Moose B&amp;W'!J22</f>
        <v>1527.5</v>
      </c>
      <c r="K22" s="59">
        <f>'Price Changer'!B23</f>
        <v>235</v>
      </c>
      <c r="L22" s="357"/>
      <c r="M22" s="357"/>
    </row>
    <row r="23" spans="1:13" ht="9.9499999999999993" customHeight="1" thickBot="1" x14ac:dyDescent="0.4">
      <c r="A23" s="42"/>
      <c r="B23" s="110"/>
      <c r="C23" s="110"/>
      <c r="D23" s="110"/>
      <c r="E23" s="110"/>
      <c r="F23" s="110"/>
      <c r="G23" s="110"/>
      <c r="H23" s="110"/>
      <c r="I23" s="110"/>
      <c r="J23" s="113"/>
      <c r="K23" s="59"/>
      <c r="L23" s="357"/>
      <c r="M23" s="357"/>
    </row>
    <row r="24" spans="1:13" ht="20.65" thickBot="1" x14ac:dyDescent="0.4">
      <c r="A24" s="257" t="s">
        <v>0</v>
      </c>
      <c r="B24" s="111"/>
      <c r="C24" s="41"/>
      <c r="D24" s="41"/>
      <c r="E24" s="41"/>
      <c r="F24" s="41"/>
      <c r="G24" s="41"/>
      <c r="H24" s="41"/>
      <c r="I24" s="41"/>
      <c r="J24" s="112"/>
      <c r="K24" s="59"/>
      <c r="L24" s="357"/>
      <c r="M24" s="357"/>
    </row>
    <row r="25" spans="1:13" ht="30" customHeight="1" x14ac:dyDescent="0.35">
      <c r="A25" s="246" t="s">
        <v>19</v>
      </c>
      <c r="B25" s="247">
        <f>C25*0.75</f>
        <v>33.75</v>
      </c>
      <c r="C25" s="247">
        <f>'Big Moose B&amp;W'!C25</f>
        <v>45</v>
      </c>
      <c r="D25" s="247">
        <f>'Big Moose B&amp;W'!D25</f>
        <v>90</v>
      </c>
      <c r="E25" s="255">
        <f>'Big Moose B&amp;W'!E25</f>
        <v>114.75</v>
      </c>
      <c r="F25" s="255">
        <f>'Big Moose B&amp;W'!F25</f>
        <v>153</v>
      </c>
      <c r="G25" s="255">
        <f>'Big Moose B&amp;W'!G25</f>
        <v>173.25</v>
      </c>
      <c r="H25" s="255">
        <f>'Big Moose B&amp;W'!H25</f>
        <v>202.5</v>
      </c>
      <c r="I25" s="255">
        <f>'Big Moose B&amp;W'!I25</f>
        <v>220.5</v>
      </c>
      <c r="J25" s="248">
        <f>'Big Moose B&amp;W'!J25</f>
        <v>292.5</v>
      </c>
      <c r="K25" s="59">
        <v>45</v>
      </c>
      <c r="L25" s="357"/>
      <c r="M25" s="357">
        <f>K25*0.75</f>
        <v>33.75</v>
      </c>
    </row>
    <row r="26" spans="1:13" ht="30" customHeight="1" x14ac:dyDescent="0.35">
      <c r="A26" s="249" t="s">
        <v>4</v>
      </c>
      <c r="B26" s="250">
        <f>C26*0.75</f>
        <v>27.75</v>
      </c>
      <c r="C26" s="250">
        <f>'Big Moose B&amp;W'!C26</f>
        <v>37</v>
      </c>
      <c r="D26" s="250">
        <f>'Big Moose B&amp;W'!D26</f>
        <v>74</v>
      </c>
      <c r="E26" s="250">
        <f>'Big Moose B&amp;W'!E26</f>
        <v>94.35</v>
      </c>
      <c r="F26" s="250">
        <f>'Big Moose B&amp;W'!F26</f>
        <v>125.8</v>
      </c>
      <c r="G26" s="250">
        <f>'Big Moose B&amp;W'!G26</f>
        <v>142.45000000000002</v>
      </c>
      <c r="H26" s="250">
        <f>'Big Moose B&amp;W'!H26</f>
        <v>166.5</v>
      </c>
      <c r="I26" s="250">
        <f>'Big Moose B&amp;W'!I26</f>
        <v>181.29999999999998</v>
      </c>
      <c r="J26" s="251">
        <f>'Big Moose B&amp;W'!J26</f>
        <v>240.5</v>
      </c>
      <c r="K26" s="59">
        <v>74</v>
      </c>
      <c r="L26" s="357"/>
      <c r="M26" s="357">
        <f t="shared" ref="M26:M28" si="2">K26*0.75</f>
        <v>55.5</v>
      </c>
    </row>
    <row r="27" spans="1:13" ht="30" customHeight="1" x14ac:dyDescent="0.35">
      <c r="A27" s="249" t="s">
        <v>7</v>
      </c>
      <c r="B27" s="250">
        <f>C27*0.75</f>
        <v>33.75</v>
      </c>
      <c r="C27" s="250">
        <f>'Big Moose B&amp;W'!C27</f>
        <v>45</v>
      </c>
      <c r="D27" s="250">
        <f>'Big Moose B&amp;W'!D27</f>
        <v>90</v>
      </c>
      <c r="E27" s="250">
        <f>'Big Moose B&amp;W'!E27</f>
        <v>114.75</v>
      </c>
      <c r="F27" s="250">
        <f>'Big Moose B&amp;W'!F27</f>
        <v>153</v>
      </c>
      <c r="G27" s="250">
        <f>'Big Moose B&amp;W'!G27</f>
        <v>173.25</v>
      </c>
      <c r="H27" s="250">
        <f>'Big Moose B&amp;W'!H27</f>
        <v>202.5</v>
      </c>
      <c r="I27" s="250">
        <f>'Big Moose B&amp;W'!I27</f>
        <v>220.5</v>
      </c>
      <c r="J27" s="251">
        <f>'Big Moose B&amp;W'!J27</f>
        <v>292.5</v>
      </c>
      <c r="K27" s="59">
        <v>37</v>
      </c>
      <c r="L27" s="357"/>
      <c r="M27" s="357">
        <f t="shared" si="2"/>
        <v>27.75</v>
      </c>
    </row>
    <row r="28" spans="1:13" ht="30" customHeight="1" x14ac:dyDescent="0.35">
      <c r="A28" s="249" t="s">
        <v>59</v>
      </c>
      <c r="B28" s="250">
        <f>C28*0.75</f>
        <v>55.5</v>
      </c>
      <c r="C28" s="250">
        <f>'Big Moose B&amp;W'!C28</f>
        <v>74</v>
      </c>
      <c r="D28" s="250">
        <f>'Big Moose B&amp;W'!D28</f>
        <v>148</v>
      </c>
      <c r="E28" s="250">
        <f>'Big Moose B&amp;W'!E28</f>
        <v>188.7</v>
      </c>
      <c r="F28" s="250">
        <f>'Big Moose B&amp;W'!F28</f>
        <v>251.6</v>
      </c>
      <c r="G28" s="250">
        <f>'Big Moose B&amp;W'!G28</f>
        <v>284.90000000000003</v>
      </c>
      <c r="H28" s="250">
        <f>'Big Moose B&amp;W'!H28</f>
        <v>333</v>
      </c>
      <c r="I28" s="250">
        <f>'Big Moose B&amp;W'!I28</f>
        <v>362.59999999999997</v>
      </c>
      <c r="J28" s="251">
        <f>'Big Moose B&amp;W'!J28</f>
        <v>481</v>
      </c>
      <c r="K28" s="59">
        <v>45</v>
      </c>
      <c r="L28" s="357"/>
      <c r="M28" s="357">
        <f t="shared" si="2"/>
        <v>33.75</v>
      </c>
    </row>
    <row r="29" spans="1:13" ht="30" customHeight="1" thickBot="1" x14ac:dyDescent="0.4">
      <c r="A29" s="252" t="s">
        <v>5</v>
      </c>
      <c r="B29" s="256" t="s">
        <v>30</v>
      </c>
      <c r="C29" s="253">
        <f>'Big Moose B&amp;W'!C29</f>
        <v>9</v>
      </c>
      <c r="D29" s="253">
        <f>'Big Moose B&amp;W'!D29</f>
        <v>18</v>
      </c>
      <c r="E29" s="253">
        <f>'Big Moose B&amp;W'!E29</f>
        <v>22.95</v>
      </c>
      <c r="F29" s="253">
        <f>'Big Moose B&amp;W'!F29</f>
        <v>30.599999999999998</v>
      </c>
      <c r="G29" s="253">
        <f>'Big Moose B&amp;W'!G29</f>
        <v>34.65</v>
      </c>
      <c r="H29" s="253">
        <f>'Big Moose B&amp;W'!H29</f>
        <v>40.5</v>
      </c>
      <c r="I29" s="253">
        <f>'Big Moose B&amp;W'!I29</f>
        <v>44.099999999999994</v>
      </c>
      <c r="J29" s="254">
        <f>'Big Moose B&amp;W'!J29</f>
        <v>58.5</v>
      </c>
      <c r="K29" s="59">
        <v>9</v>
      </c>
      <c r="L29" s="2"/>
      <c r="M29" s="2"/>
    </row>
    <row r="30" spans="1:13" x14ac:dyDescent="0.35">
      <c r="K30" s="59"/>
    </row>
    <row r="31" spans="1:13" ht="25.15" x14ac:dyDescent="0.35">
      <c r="A31" s="104" t="s">
        <v>60</v>
      </c>
      <c r="K31" s="59"/>
    </row>
    <row r="32" spans="1:13" x14ac:dyDescent="0.35">
      <c r="K32" s="59"/>
    </row>
  </sheetData>
  <phoneticPr fontId="0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5"/>
  <sheetViews>
    <sheetView zoomScale="75" zoomScaleNormal="75" workbookViewId="0">
      <selection activeCell="A4" sqref="A4:H20"/>
    </sheetView>
  </sheetViews>
  <sheetFormatPr defaultRowHeight="17.25" x14ac:dyDescent="0.35"/>
  <cols>
    <col min="1" max="1" width="65.73046875" style="1" customWidth="1"/>
    <col min="2" max="8" width="13.73046875" style="2" customWidth="1"/>
    <col min="9" max="9" width="12.59765625" style="2" customWidth="1"/>
    <col min="10" max="12" width="12.59765625" style="12" customWidth="1"/>
    <col min="13" max="15" width="12.59765625" style="2" customWidth="1"/>
  </cols>
  <sheetData>
    <row r="1" spans="1:15" x14ac:dyDescent="0.35">
      <c r="A1" s="1" t="s">
        <v>42</v>
      </c>
    </row>
    <row r="2" spans="1:15" x14ac:dyDescent="0.35">
      <c r="B2" s="2" t="s">
        <v>8</v>
      </c>
      <c r="C2" s="2" t="s">
        <v>9</v>
      </c>
      <c r="D2" s="14" t="s">
        <v>9</v>
      </c>
      <c r="E2" s="2" t="s">
        <v>17</v>
      </c>
      <c r="F2" s="14" t="s">
        <v>28</v>
      </c>
      <c r="G2" s="2" t="s">
        <v>33</v>
      </c>
      <c r="H2" s="49" t="s">
        <v>18</v>
      </c>
    </row>
    <row r="3" spans="1:15" ht="17.649999999999999" thickBot="1" x14ac:dyDescent="0.4">
      <c r="J3" s="93" t="s">
        <v>117</v>
      </c>
      <c r="K3" s="93" t="s">
        <v>118</v>
      </c>
      <c r="L3" s="12" t="s">
        <v>27</v>
      </c>
      <c r="M3" s="12" t="s">
        <v>119</v>
      </c>
      <c r="N3" s="93">
        <v>2003</v>
      </c>
    </row>
    <row r="4" spans="1:15" ht="20.65" thickBot="1" x14ac:dyDescent="0.4">
      <c r="A4" s="34" t="s">
        <v>13</v>
      </c>
      <c r="B4" s="26" t="s">
        <v>47</v>
      </c>
      <c r="C4" s="26" t="s">
        <v>48</v>
      </c>
      <c r="D4" s="26" t="s">
        <v>49</v>
      </c>
      <c r="E4" s="26" t="s">
        <v>50</v>
      </c>
      <c r="F4" s="26" t="s">
        <v>51</v>
      </c>
      <c r="G4" s="26" t="s">
        <v>52</v>
      </c>
      <c r="H4" s="26" t="s">
        <v>20</v>
      </c>
      <c r="I4" s="10" t="s">
        <v>1</v>
      </c>
      <c r="J4" s="13" t="s">
        <v>6</v>
      </c>
      <c r="K4" s="13" t="s">
        <v>6</v>
      </c>
      <c r="L4" s="13" t="s">
        <v>6</v>
      </c>
      <c r="M4" s="13" t="s">
        <v>6</v>
      </c>
      <c r="N4" s="13" t="s">
        <v>6</v>
      </c>
      <c r="O4" s="18"/>
    </row>
    <row r="5" spans="1:15" ht="20.25" x14ac:dyDescent="0.35">
      <c r="A5" s="123" t="s">
        <v>54</v>
      </c>
      <c r="B5" s="51">
        <f>(I5*2)+J5</f>
        <v>700</v>
      </c>
      <c r="C5" s="51">
        <f>((I5*3)*0.85)+J5</f>
        <v>837.5</v>
      </c>
      <c r="D5" s="51">
        <f>((I5*4)*0.85)+J5</f>
        <v>1050</v>
      </c>
      <c r="E5" s="51">
        <f>((I5*5)*0.77)+J5</f>
        <v>1162.5</v>
      </c>
      <c r="F5" s="51">
        <f>((I5*6)*0.75)+J5</f>
        <v>1325</v>
      </c>
      <c r="G5" s="51">
        <f>((I5*7)*0.7)+J5</f>
        <v>1425</v>
      </c>
      <c r="H5" s="52">
        <f>((I5*10)*0.65)+J5</f>
        <v>1825</v>
      </c>
      <c r="I5" s="10">
        <f>'Price Changer'!B6</f>
        <v>250</v>
      </c>
      <c r="J5" s="12">
        <v>200</v>
      </c>
      <c r="K5" s="12">
        <v>80</v>
      </c>
      <c r="L5" s="12">
        <v>80</v>
      </c>
      <c r="M5" s="12">
        <v>60</v>
      </c>
      <c r="N5" s="12">
        <v>60</v>
      </c>
    </row>
    <row r="6" spans="1:15" ht="20.25" x14ac:dyDescent="0.35">
      <c r="A6" s="126" t="s">
        <v>82</v>
      </c>
      <c r="B6" s="53">
        <f t="shared" ref="B6:B7" si="0">(I6*2)+J6</f>
        <v>910</v>
      </c>
      <c r="C6" s="53">
        <f t="shared" ref="C6:C7" si="1">((I6*3)*0.85)+J6</f>
        <v>1105.25</v>
      </c>
      <c r="D6" s="53">
        <f t="shared" ref="D6:D7" si="2">((I6*4)*0.85)+J6</f>
        <v>1407</v>
      </c>
      <c r="E6" s="53">
        <f t="shared" ref="E6:E7" si="3">((I6*5)*0.77)+J6</f>
        <v>1566.75</v>
      </c>
      <c r="F6" s="53">
        <f t="shared" ref="F6:F7" si="4">((I6*6)*0.75)+J6</f>
        <v>1797.5</v>
      </c>
      <c r="G6" s="53">
        <f>((I6*7)*0.7)+J6</f>
        <v>1939.5</v>
      </c>
      <c r="H6" s="54">
        <f>((I6*10)*0.65)+J6</f>
        <v>2507.5</v>
      </c>
      <c r="I6" s="10">
        <f>'Price Changer'!B7</f>
        <v>355</v>
      </c>
      <c r="J6" s="12">
        <v>200</v>
      </c>
      <c r="K6" s="12">
        <v>100</v>
      </c>
      <c r="L6" s="12">
        <v>85</v>
      </c>
      <c r="M6" s="12">
        <v>65</v>
      </c>
      <c r="N6" s="12">
        <v>60</v>
      </c>
    </row>
    <row r="7" spans="1:15" ht="20.65" thickBot="1" x14ac:dyDescent="0.4">
      <c r="A7" s="129" t="s">
        <v>43</v>
      </c>
      <c r="B7" s="55">
        <f t="shared" si="0"/>
        <v>1020</v>
      </c>
      <c r="C7" s="55">
        <f t="shared" si="1"/>
        <v>1240</v>
      </c>
      <c r="D7" s="55">
        <f t="shared" si="2"/>
        <v>1580</v>
      </c>
      <c r="E7" s="55">
        <f t="shared" si="3"/>
        <v>1760</v>
      </c>
      <c r="F7" s="55">
        <f t="shared" si="4"/>
        <v>2020</v>
      </c>
      <c r="G7" s="55">
        <f>((I7*7)*0.7)+J7</f>
        <v>2180</v>
      </c>
      <c r="H7" s="56">
        <f>((I7*10)*0.65)+J7</f>
        <v>2820</v>
      </c>
      <c r="I7" s="10">
        <f>'Price Changer'!B8</f>
        <v>400</v>
      </c>
      <c r="J7" s="12">
        <v>220</v>
      </c>
      <c r="K7" s="12">
        <v>100</v>
      </c>
      <c r="L7" s="12">
        <v>90</v>
      </c>
      <c r="M7" s="12">
        <v>80</v>
      </c>
      <c r="N7" s="12">
        <v>75</v>
      </c>
    </row>
    <row r="8" spans="1:15" ht="9.9499999999999993" customHeight="1" thickBot="1" x14ac:dyDescent="0.4">
      <c r="A8" s="27"/>
      <c r="B8" s="28"/>
      <c r="C8" s="28"/>
      <c r="D8" s="28"/>
      <c r="E8" s="28"/>
      <c r="F8" s="28"/>
      <c r="G8" s="28"/>
      <c r="H8" s="28"/>
      <c r="I8" s="10"/>
      <c r="M8" s="12"/>
      <c r="N8" s="12"/>
    </row>
    <row r="9" spans="1:15" ht="20.65" thickBot="1" x14ac:dyDescent="0.4">
      <c r="A9" s="34" t="s">
        <v>136</v>
      </c>
      <c r="B9" s="28"/>
      <c r="C9" s="28"/>
      <c r="D9" s="28"/>
      <c r="E9" s="28"/>
      <c r="F9" s="28"/>
      <c r="G9" s="28"/>
      <c r="H9" s="28"/>
      <c r="I9" s="10"/>
      <c r="M9" s="12"/>
      <c r="N9" s="12"/>
    </row>
    <row r="10" spans="1:15" ht="20.25" x14ac:dyDescent="0.35">
      <c r="A10" s="132" t="s">
        <v>80</v>
      </c>
      <c r="B10" s="51">
        <f>(I10*2)+J10</f>
        <v>472</v>
      </c>
      <c r="C10" s="51">
        <f>((I10*3)*0.85)+J10</f>
        <v>546.79999999999995</v>
      </c>
      <c r="D10" s="51">
        <f>((I10*4)*0.85)+J10</f>
        <v>662.4</v>
      </c>
      <c r="E10" s="51">
        <f>((I10*5)*0.77)+J10</f>
        <v>723.6</v>
      </c>
      <c r="F10" s="51">
        <f>((I10*6)*0.75)+J10</f>
        <v>812</v>
      </c>
      <c r="G10" s="51">
        <f t="shared" ref="G10:G15" si="5">((I10*7)*0.7)+J10</f>
        <v>866.4</v>
      </c>
      <c r="H10" s="52">
        <f t="shared" ref="H10:H15" si="6">((I10*10)*0.65)+J10</f>
        <v>1084</v>
      </c>
      <c r="I10" s="10">
        <f>'Price Changer'!B11</f>
        <v>136</v>
      </c>
      <c r="J10" s="12">
        <v>200</v>
      </c>
      <c r="K10" s="12">
        <v>85</v>
      </c>
      <c r="L10" s="12">
        <v>85</v>
      </c>
      <c r="M10" s="12">
        <v>65</v>
      </c>
      <c r="N10" s="12">
        <v>50</v>
      </c>
    </row>
    <row r="11" spans="1:15" ht="20.25" x14ac:dyDescent="0.35">
      <c r="A11" s="133" t="s">
        <v>81</v>
      </c>
      <c r="B11" s="53">
        <f t="shared" ref="B11:B15" si="7">(I11*2)+J11</f>
        <v>528</v>
      </c>
      <c r="C11" s="53">
        <f t="shared" ref="C11:C15" si="8">((I11*3)*0.85)+J11</f>
        <v>618.20000000000005</v>
      </c>
      <c r="D11" s="53">
        <f t="shared" ref="D11:D15" si="9">((I11*4)*0.85)+J11</f>
        <v>757.6</v>
      </c>
      <c r="E11" s="53">
        <f t="shared" ref="E11:E15" si="10">((I11*5)*0.77)+J11</f>
        <v>831.4</v>
      </c>
      <c r="F11" s="53">
        <f t="shared" ref="F11:F15" si="11">((I11*6)*0.75)+J11</f>
        <v>938</v>
      </c>
      <c r="G11" s="53">
        <f t="shared" si="5"/>
        <v>1003.5999999999999</v>
      </c>
      <c r="H11" s="54">
        <f t="shared" si="6"/>
        <v>1266</v>
      </c>
      <c r="I11" s="10">
        <f>'Price Changer'!B12</f>
        <v>164</v>
      </c>
      <c r="J11" s="12">
        <v>200</v>
      </c>
      <c r="K11" s="12">
        <v>85</v>
      </c>
      <c r="L11" s="12">
        <v>85</v>
      </c>
      <c r="M11" s="12">
        <v>65</v>
      </c>
      <c r="N11" s="12">
        <v>50</v>
      </c>
    </row>
    <row r="12" spans="1:15" ht="20.25" x14ac:dyDescent="0.35">
      <c r="A12" s="133" t="s">
        <v>44</v>
      </c>
      <c r="B12" s="53">
        <f t="shared" si="7"/>
        <v>950</v>
      </c>
      <c r="C12" s="53">
        <f t="shared" si="8"/>
        <v>1156.25</v>
      </c>
      <c r="D12" s="53">
        <f t="shared" si="9"/>
        <v>1475</v>
      </c>
      <c r="E12" s="53">
        <f t="shared" si="10"/>
        <v>1643.75</v>
      </c>
      <c r="F12" s="53">
        <f t="shared" si="11"/>
        <v>1887.5</v>
      </c>
      <c r="G12" s="53">
        <f t="shared" si="5"/>
        <v>2037.4999999999998</v>
      </c>
      <c r="H12" s="54">
        <f t="shared" si="6"/>
        <v>2637.5</v>
      </c>
      <c r="I12" s="10">
        <f>'Price Changer'!B13</f>
        <v>375</v>
      </c>
      <c r="J12" s="12">
        <v>200</v>
      </c>
      <c r="K12" s="12">
        <v>120</v>
      </c>
      <c r="L12" s="12">
        <v>100</v>
      </c>
      <c r="M12" s="12">
        <v>65</v>
      </c>
      <c r="N12" s="12">
        <v>50</v>
      </c>
    </row>
    <row r="13" spans="1:15" ht="20.25" x14ac:dyDescent="0.35">
      <c r="A13" s="133" t="s">
        <v>45</v>
      </c>
      <c r="B13" s="53">
        <f t="shared" si="7"/>
        <v>1060</v>
      </c>
      <c r="C13" s="53">
        <f t="shared" si="8"/>
        <v>1296.5</v>
      </c>
      <c r="D13" s="53">
        <f t="shared" si="9"/>
        <v>1662</v>
      </c>
      <c r="E13" s="53">
        <f t="shared" si="10"/>
        <v>1855.5</v>
      </c>
      <c r="F13" s="53">
        <f t="shared" si="11"/>
        <v>2135</v>
      </c>
      <c r="G13" s="53">
        <f t="shared" si="5"/>
        <v>2307</v>
      </c>
      <c r="H13" s="54">
        <f t="shared" si="6"/>
        <v>2995</v>
      </c>
      <c r="I13" s="10">
        <f>'Price Changer'!B14</f>
        <v>430</v>
      </c>
      <c r="J13" s="12">
        <v>200</v>
      </c>
      <c r="K13" s="12">
        <v>120</v>
      </c>
      <c r="L13" s="12">
        <v>100</v>
      </c>
      <c r="M13" s="12">
        <v>65</v>
      </c>
      <c r="N13" s="12">
        <v>50</v>
      </c>
    </row>
    <row r="14" spans="1:15" ht="20.25" x14ac:dyDescent="0.35">
      <c r="A14" s="133" t="s">
        <v>73</v>
      </c>
      <c r="B14" s="53">
        <f t="shared" si="7"/>
        <v>1200</v>
      </c>
      <c r="C14" s="53">
        <f t="shared" si="8"/>
        <v>1475</v>
      </c>
      <c r="D14" s="53">
        <f t="shared" si="9"/>
        <v>1900</v>
      </c>
      <c r="E14" s="53">
        <f t="shared" si="10"/>
        <v>2125</v>
      </c>
      <c r="F14" s="53">
        <f t="shared" si="11"/>
        <v>2450</v>
      </c>
      <c r="G14" s="53">
        <f t="shared" si="5"/>
        <v>2650</v>
      </c>
      <c r="H14" s="54">
        <f t="shared" si="6"/>
        <v>3450</v>
      </c>
      <c r="I14" s="10">
        <f>'Price Changer'!B15</f>
        <v>500</v>
      </c>
      <c r="J14" s="12">
        <v>200</v>
      </c>
      <c r="K14" s="12">
        <v>120</v>
      </c>
      <c r="M14" s="12"/>
      <c r="N14" s="12"/>
    </row>
    <row r="15" spans="1:15" ht="21" customHeight="1" thickBot="1" x14ac:dyDescent="0.4">
      <c r="A15" s="134" t="s">
        <v>41</v>
      </c>
      <c r="B15" s="55">
        <f t="shared" si="7"/>
        <v>1390</v>
      </c>
      <c r="C15" s="55">
        <f t="shared" si="8"/>
        <v>1711.75</v>
      </c>
      <c r="D15" s="55">
        <f t="shared" si="9"/>
        <v>2209</v>
      </c>
      <c r="E15" s="55">
        <f t="shared" si="10"/>
        <v>2472.25</v>
      </c>
      <c r="F15" s="55">
        <f t="shared" si="11"/>
        <v>2852.5</v>
      </c>
      <c r="G15" s="55">
        <f t="shared" si="5"/>
        <v>3086.5</v>
      </c>
      <c r="H15" s="56">
        <f t="shared" si="6"/>
        <v>4022.5</v>
      </c>
      <c r="I15" s="10">
        <f>'Price Changer'!B16</f>
        <v>585</v>
      </c>
      <c r="J15" s="12">
        <v>220</v>
      </c>
      <c r="K15" s="12">
        <v>140</v>
      </c>
      <c r="M15" s="12"/>
    </row>
    <row r="16" spans="1:15" ht="9.9499999999999993" customHeight="1" thickBot="1" x14ac:dyDescent="0.4">
      <c r="A16" s="29"/>
      <c r="B16" s="30"/>
      <c r="C16" s="43"/>
      <c r="D16" s="43"/>
      <c r="E16" s="43"/>
      <c r="F16" s="43"/>
      <c r="G16" s="43"/>
      <c r="H16" s="50"/>
      <c r="I16" s="10"/>
    </row>
    <row r="17" spans="1:9" ht="20.65" thickBot="1" x14ac:dyDescent="0.4">
      <c r="A17" s="34" t="s">
        <v>0</v>
      </c>
      <c r="B17" s="28"/>
      <c r="C17" s="28"/>
      <c r="D17" s="28"/>
      <c r="E17" s="28"/>
      <c r="F17" s="28"/>
      <c r="G17" s="28"/>
      <c r="H17" s="28"/>
      <c r="I17" s="10"/>
    </row>
    <row r="18" spans="1:9" ht="20.25" x14ac:dyDescent="0.35">
      <c r="A18" s="148" t="s">
        <v>53</v>
      </c>
      <c r="B18" s="36">
        <f>I18*2</f>
        <v>90</v>
      </c>
      <c r="C18" s="36">
        <f>(I18*3)*0.85</f>
        <v>114.75</v>
      </c>
      <c r="D18" s="51">
        <f>(I18*4)*0.85</f>
        <v>153</v>
      </c>
      <c r="E18" s="36">
        <f>(I18*5)*0.77</f>
        <v>173.25</v>
      </c>
      <c r="F18" s="51">
        <f t="shared" ref="F18:F20" si="12">((I18*6)*0.75)+J18</f>
        <v>202.5</v>
      </c>
      <c r="G18" s="36">
        <f>(I18*7)*0.7</f>
        <v>220.5</v>
      </c>
      <c r="H18" s="52">
        <f>(I18*10)*0.65</f>
        <v>292.5</v>
      </c>
      <c r="I18" s="16">
        <f>'Price Changer'!B26</f>
        <v>45</v>
      </c>
    </row>
    <row r="19" spans="1:9" ht="20.25" x14ac:dyDescent="0.35">
      <c r="A19" s="149" t="s">
        <v>4</v>
      </c>
      <c r="B19" s="37">
        <f t="shared" ref="B19:B20" si="13">I19*2</f>
        <v>74</v>
      </c>
      <c r="C19" s="37">
        <f t="shared" ref="C19:C20" si="14">(I19*3)*0.85</f>
        <v>94.35</v>
      </c>
      <c r="D19" s="53">
        <f t="shared" ref="D19:D20" si="15">(I19*4)*0.85</f>
        <v>125.8</v>
      </c>
      <c r="E19" s="37">
        <f t="shared" ref="E19:E20" si="16">(I19*5)*0.77</f>
        <v>142.45000000000002</v>
      </c>
      <c r="F19" s="53">
        <f t="shared" si="12"/>
        <v>166.5</v>
      </c>
      <c r="G19" s="37">
        <f>(I19*7)*0.7</f>
        <v>181.29999999999998</v>
      </c>
      <c r="H19" s="54">
        <f>(I19*10)*0.65</f>
        <v>240.5</v>
      </c>
      <c r="I19" s="16">
        <f>'Price Changer'!B27</f>
        <v>37</v>
      </c>
    </row>
    <row r="20" spans="1:9" ht="20.65" thickBot="1" x14ac:dyDescent="0.4">
      <c r="A20" s="268" t="s">
        <v>7</v>
      </c>
      <c r="B20" s="269">
        <f t="shared" si="13"/>
        <v>90</v>
      </c>
      <c r="C20" s="269">
        <f t="shared" si="14"/>
        <v>114.75</v>
      </c>
      <c r="D20" s="55">
        <f t="shared" si="15"/>
        <v>153</v>
      </c>
      <c r="E20" s="269">
        <f t="shared" si="16"/>
        <v>173.25</v>
      </c>
      <c r="F20" s="55">
        <f t="shared" si="12"/>
        <v>202.5</v>
      </c>
      <c r="G20" s="269">
        <f>(I20*7)*0.7</f>
        <v>220.5</v>
      </c>
      <c r="H20" s="56">
        <f>(I20*10)*0.65</f>
        <v>292.5</v>
      </c>
      <c r="I20" s="16">
        <f>'Price Changer'!B28</f>
        <v>45</v>
      </c>
    </row>
    <row r="21" spans="1:9" ht="20.25" x14ac:dyDescent="0.35">
      <c r="A21" s="63"/>
      <c r="B21" s="84"/>
      <c r="C21" s="84"/>
      <c r="D21" s="64"/>
      <c r="E21" s="84"/>
      <c r="F21" s="64"/>
      <c r="G21" s="84"/>
      <c r="H21" s="64"/>
      <c r="I21" s="17"/>
    </row>
    <row r="23" spans="1:9" ht="30" x14ac:dyDescent="0.35">
      <c r="A23" s="105" t="s">
        <v>62</v>
      </c>
      <c r="B23" s="102"/>
      <c r="C23" s="102"/>
      <c r="D23" s="102"/>
    </row>
    <row r="25" spans="1:9" x14ac:dyDescent="0.35">
      <c r="A25" s="1" t="s">
        <v>79</v>
      </c>
    </row>
  </sheetData>
  <phoneticPr fontId="0" type="noConversion"/>
  <pageMargins left="0.75" right="0.75" top="1" bottom="1" header="0.5" footer="0.5"/>
  <pageSetup scale="75" orientation="landscape" r:id="rId1"/>
  <headerFooter alignWithMargins="0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zoomScale="75" zoomScaleNormal="75" workbookViewId="0">
      <selection activeCell="A8" sqref="A8"/>
    </sheetView>
  </sheetViews>
  <sheetFormatPr defaultRowHeight="17.25" x14ac:dyDescent="0.35"/>
  <cols>
    <col min="1" max="1" width="65.73046875" style="1" customWidth="1"/>
    <col min="2" max="8" width="13.73046875" style="2" customWidth="1"/>
    <col min="9" max="9" width="10.3984375" customWidth="1"/>
    <col min="10" max="10" width="10.86328125" style="11" customWidth="1"/>
    <col min="11" max="11" width="20.73046875" customWidth="1"/>
  </cols>
  <sheetData>
    <row r="2" spans="1:13" ht="17.649999999999999" thickBot="1" x14ac:dyDescent="0.4">
      <c r="I2" s="62"/>
      <c r="J2" s="12"/>
    </row>
    <row r="3" spans="1:13" ht="24" customHeight="1" thickBot="1" x14ac:dyDescent="0.4">
      <c r="A3" s="19" t="s">
        <v>13</v>
      </c>
      <c r="B3" s="7" t="s">
        <v>47</v>
      </c>
      <c r="C3" s="7" t="s">
        <v>48</v>
      </c>
      <c r="D3" s="7" t="s">
        <v>49</v>
      </c>
      <c r="E3" s="7" t="s">
        <v>50</v>
      </c>
      <c r="F3" s="7" t="s">
        <v>51</v>
      </c>
      <c r="G3" s="7" t="s">
        <v>52</v>
      </c>
      <c r="H3" s="7" t="s">
        <v>20</v>
      </c>
      <c r="I3" s="8"/>
      <c r="J3" s="13"/>
      <c r="K3" s="61"/>
      <c r="M3" s="18"/>
    </row>
    <row r="4" spans="1:13" ht="24" customHeight="1" x14ac:dyDescent="0.35">
      <c r="A4" s="117" t="s">
        <v>54</v>
      </c>
      <c r="B4" s="74">
        <f>'Fulton, Limekiln, Twitchell B&amp;W'!B5</f>
        <v>700</v>
      </c>
      <c r="C4" s="74">
        <f>'Fulton, Limekiln, Twitchell B&amp;W'!C5</f>
        <v>837.5</v>
      </c>
      <c r="D4" s="74">
        <f>'Fulton, Limekiln, Twitchell B&amp;W'!D5</f>
        <v>1050</v>
      </c>
      <c r="E4" s="74">
        <f>'Fulton, Limekiln, Twitchell B&amp;W'!E5</f>
        <v>1162.5</v>
      </c>
      <c r="F4" s="94">
        <f>'Fulton, Limekiln, Twitchell B&amp;W'!F5</f>
        <v>1325</v>
      </c>
      <c r="G4" s="94">
        <f>'Fulton, Limekiln, Twitchell B&amp;W'!G5</f>
        <v>1425</v>
      </c>
      <c r="H4" s="75">
        <f>'Fulton, Limekiln, Twitchell B&amp;W'!H5</f>
        <v>1825</v>
      </c>
      <c r="I4" s="8"/>
      <c r="K4" s="11"/>
      <c r="M4" s="11"/>
    </row>
    <row r="5" spans="1:13" ht="24" customHeight="1" x14ac:dyDescent="0.35">
      <c r="A5" s="118" t="s">
        <v>82</v>
      </c>
      <c r="B5" s="76">
        <f>'Fulton, Limekiln, Twitchell B&amp;W'!B6</f>
        <v>910</v>
      </c>
      <c r="C5" s="76">
        <f>'Fulton, Limekiln, Twitchell B&amp;W'!C6</f>
        <v>1105.25</v>
      </c>
      <c r="D5" s="76">
        <f>'Fulton, Limekiln, Twitchell B&amp;W'!D6</f>
        <v>1407</v>
      </c>
      <c r="E5" s="76">
        <f>'Fulton, Limekiln, Twitchell B&amp;W'!E6</f>
        <v>1566.75</v>
      </c>
      <c r="F5" s="95">
        <f>'Fulton, Limekiln, Twitchell B&amp;W'!F6</f>
        <v>1797.5</v>
      </c>
      <c r="G5" s="95">
        <f>'Fulton, Limekiln, Twitchell B&amp;W'!G6</f>
        <v>1939.5</v>
      </c>
      <c r="H5" s="77">
        <f>'Fulton, Limekiln, Twitchell B&amp;W'!H6</f>
        <v>2507.5</v>
      </c>
      <c r="I5" s="8"/>
      <c r="K5" s="11"/>
      <c r="M5" s="11"/>
    </row>
    <row r="6" spans="1:13" ht="24" customHeight="1" thickBot="1" x14ac:dyDescent="0.4">
      <c r="A6" s="119" t="s">
        <v>43</v>
      </c>
      <c r="B6" s="78">
        <f>'Fulton, Limekiln, Twitchell B&amp;W'!B7</f>
        <v>1020</v>
      </c>
      <c r="C6" s="78">
        <f>'Fulton, Limekiln, Twitchell B&amp;W'!C7</f>
        <v>1240</v>
      </c>
      <c r="D6" s="78">
        <f>'Fulton, Limekiln, Twitchell B&amp;W'!D7</f>
        <v>1580</v>
      </c>
      <c r="E6" s="78">
        <f>'Fulton, Limekiln, Twitchell B&amp;W'!E7</f>
        <v>1760</v>
      </c>
      <c r="F6" s="96">
        <f>'Fulton, Limekiln, Twitchell B&amp;W'!F7</f>
        <v>2020</v>
      </c>
      <c r="G6" s="96">
        <f>'Fulton, Limekiln, Twitchell B&amp;W'!G7</f>
        <v>2180</v>
      </c>
      <c r="H6" s="79">
        <f>'Fulton, Limekiln, Twitchell B&amp;W'!H7</f>
        <v>2820</v>
      </c>
      <c r="I6" s="8"/>
      <c r="K6" s="11"/>
      <c r="M6" s="11"/>
    </row>
    <row r="7" spans="1:13" ht="9.9499999999999993" customHeight="1" thickBot="1" x14ac:dyDescent="0.4">
      <c r="A7" s="4"/>
      <c r="B7" s="6"/>
      <c r="C7" s="6"/>
      <c r="D7" s="6"/>
      <c r="E7" s="6"/>
      <c r="F7" s="6"/>
      <c r="G7" s="6"/>
      <c r="H7" s="6"/>
      <c r="I7" s="8"/>
      <c r="K7" s="11"/>
      <c r="M7" s="11"/>
    </row>
    <row r="8" spans="1:13" ht="24" customHeight="1" thickBot="1" x14ac:dyDescent="0.4">
      <c r="A8" s="21" t="s">
        <v>136</v>
      </c>
      <c r="B8" s="6"/>
      <c r="C8" s="6"/>
      <c r="D8" s="6"/>
      <c r="E8" s="6"/>
      <c r="F8" s="6"/>
      <c r="G8" s="6"/>
      <c r="H8" s="6"/>
      <c r="I8" s="8"/>
      <c r="K8" s="11"/>
      <c r="M8" s="11"/>
    </row>
    <row r="9" spans="1:13" ht="24" customHeight="1" x14ac:dyDescent="0.35">
      <c r="A9" s="120" t="s">
        <v>80</v>
      </c>
      <c r="B9" s="69">
        <f>'Fulton, Limekiln, Twitchell B&amp;W'!B10</f>
        <v>472</v>
      </c>
      <c r="C9" s="69">
        <f>'Fulton, Limekiln, Twitchell B&amp;W'!C10</f>
        <v>546.79999999999995</v>
      </c>
      <c r="D9" s="69">
        <f>'Fulton, Limekiln, Twitchell B&amp;W'!D10</f>
        <v>662.4</v>
      </c>
      <c r="E9" s="69">
        <f>'Fulton, Limekiln, Twitchell B&amp;W'!E10</f>
        <v>723.6</v>
      </c>
      <c r="F9" s="97">
        <f>'Fulton, Limekiln, Twitchell B&amp;W'!F10</f>
        <v>812</v>
      </c>
      <c r="G9" s="97">
        <f>'Fulton, Limekiln, Twitchell B&amp;W'!G10</f>
        <v>866.4</v>
      </c>
      <c r="H9" s="70">
        <f>'Fulton, Limekiln, Twitchell B&amp;W'!H10</f>
        <v>1084</v>
      </c>
      <c r="I9" s="8"/>
      <c r="K9" s="11"/>
      <c r="M9" s="11"/>
    </row>
    <row r="10" spans="1:13" ht="24" customHeight="1" x14ac:dyDescent="0.35">
      <c r="A10" s="121" t="s">
        <v>81</v>
      </c>
      <c r="B10" s="71">
        <f>'Fulton, Limekiln, Twitchell B&amp;W'!B11</f>
        <v>528</v>
      </c>
      <c r="C10" s="71">
        <f>'Fulton, Limekiln, Twitchell B&amp;W'!C11</f>
        <v>618.20000000000005</v>
      </c>
      <c r="D10" s="71">
        <f>'Fulton, Limekiln, Twitchell B&amp;W'!D11</f>
        <v>757.6</v>
      </c>
      <c r="E10" s="71">
        <f>'Fulton, Limekiln, Twitchell B&amp;W'!E11</f>
        <v>831.4</v>
      </c>
      <c r="F10" s="98">
        <f>'Fulton, Limekiln, Twitchell B&amp;W'!F11</f>
        <v>938</v>
      </c>
      <c r="G10" s="98">
        <f>'Fulton, Limekiln, Twitchell B&amp;W'!G11</f>
        <v>1003.5999999999999</v>
      </c>
      <c r="H10" s="72">
        <f>'Fulton, Limekiln, Twitchell B&amp;W'!H11</f>
        <v>1266</v>
      </c>
      <c r="I10" s="8"/>
      <c r="K10" s="11"/>
      <c r="M10" s="11"/>
    </row>
    <row r="11" spans="1:13" ht="24" customHeight="1" x14ac:dyDescent="0.35">
      <c r="A11" s="121" t="s">
        <v>44</v>
      </c>
      <c r="B11" s="71">
        <f>'Fulton, Limekiln, Twitchell B&amp;W'!B12</f>
        <v>950</v>
      </c>
      <c r="C11" s="71">
        <f>'Fulton, Limekiln, Twitchell B&amp;W'!C12</f>
        <v>1156.25</v>
      </c>
      <c r="D11" s="71">
        <f>'Fulton, Limekiln, Twitchell B&amp;W'!D12</f>
        <v>1475</v>
      </c>
      <c r="E11" s="71">
        <f>'Fulton, Limekiln, Twitchell B&amp;W'!E12</f>
        <v>1643.75</v>
      </c>
      <c r="F11" s="98">
        <f>'Fulton, Limekiln, Twitchell B&amp;W'!F12</f>
        <v>1887.5</v>
      </c>
      <c r="G11" s="98">
        <f>'Fulton, Limekiln, Twitchell B&amp;W'!G12</f>
        <v>2037.4999999999998</v>
      </c>
      <c r="H11" s="72">
        <f>'Fulton, Limekiln, Twitchell B&amp;W'!H12</f>
        <v>2637.5</v>
      </c>
      <c r="I11" s="8"/>
      <c r="K11" s="11"/>
      <c r="M11" s="11"/>
    </row>
    <row r="12" spans="1:13" ht="24" customHeight="1" x14ac:dyDescent="0.35">
      <c r="A12" s="121" t="s">
        <v>45</v>
      </c>
      <c r="B12" s="71">
        <f>'Fulton, Limekiln, Twitchell B&amp;W'!B13</f>
        <v>1060</v>
      </c>
      <c r="C12" s="71">
        <f>'Fulton, Limekiln, Twitchell B&amp;W'!C13</f>
        <v>1296.5</v>
      </c>
      <c r="D12" s="71">
        <f>'Fulton, Limekiln, Twitchell B&amp;W'!D13</f>
        <v>1662</v>
      </c>
      <c r="E12" s="71">
        <f>'Fulton, Limekiln, Twitchell B&amp;W'!E13</f>
        <v>1855.5</v>
      </c>
      <c r="F12" s="71">
        <f>'Fulton, Limekiln, Twitchell B&amp;W'!F13</f>
        <v>2135</v>
      </c>
      <c r="G12" s="71">
        <f>'Fulton, Limekiln, Twitchell B&amp;W'!G13</f>
        <v>2307</v>
      </c>
      <c r="H12" s="72">
        <f>'Fulton, Limekiln, Twitchell B&amp;W'!H13</f>
        <v>2995</v>
      </c>
      <c r="I12" s="8"/>
      <c r="K12" s="11"/>
      <c r="M12" s="11"/>
    </row>
    <row r="13" spans="1:13" ht="24" customHeight="1" x14ac:dyDescent="0.35">
      <c r="A13" s="121" t="s">
        <v>72</v>
      </c>
      <c r="B13" s="71">
        <f>'Fulton, Limekiln, Twitchell B&amp;W'!B14</f>
        <v>1200</v>
      </c>
      <c r="C13" s="71">
        <f>'Fulton, Limekiln, Twitchell B&amp;W'!C14</f>
        <v>1475</v>
      </c>
      <c r="D13" s="71">
        <f>'Fulton, Limekiln, Twitchell B&amp;W'!D14</f>
        <v>1900</v>
      </c>
      <c r="E13" s="71">
        <f>'Fulton, Limekiln, Twitchell B&amp;W'!E14</f>
        <v>2125</v>
      </c>
      <c r="F13" s="71">
        <f>'Fulton, Limekiln, Twitchell B&amp;W'!F14</f>
        <v>2450</v>
      </c>
      <c r="G13" s="71">
        <f>'Fulton, Limekiln, Twitchell B&amp;W'!G14</f>
        <v>2650</v>
      </c>
      <c r="H13" s="72">
        <f>'Fulton, Limekiln, Twitchell B&amp;W'!H14</f>
        <v>3450</v>
      </c>
      <c r="I13" s="8"/>
      <c r="K13" s="11"/>
      <c r="M13" s="11"/>
    </row>
    <row r="14" spans="1:13" ht="24" customHeight="1" thickBot="1" x14ac:dyDescent="0.4">
      <c r="A14" s="122" t="s">
        <v>41</v>
      </c>
      <c r="B14" s="22">
        <f>'Fulton, Limekiln, Twitchell B&amp;W'!B15</f>
        <v>1390</v>
      </c>
      <c r="C14" s="22">
        <f>'Fulton, Limekiln, Twitchell B&amp;W'!C15</f>
        <v>1711.75</v>
      </c>
      <c r="D14" s="22">
        <f>'Fulton, Limekiln, Twitchell B&amp;W'!D15</f>
        <v>2209</v>
      </c>
      <c r="E14" s="22">
        <f>'Fulton, Limekiln, Twitchell B&amp;W'!E15</f>
        <v>2472.25</v>
      </c>
      <c r="F14" s="22">
        <f>'Fulton, Limekiln, Twitchell B&amp;W'!F15</f>
        <v>2852.5</v>
      </c>
      <c r="G14" s="22">
        <f>'Fulton, Limekiln, Twitchell B&amp;W'!G15</f>
        <v>3086.5</v>
      </c>
      <c r="H14" s="73">
        <f>'Fulton, Limekiln, Twitchell B&amp;W'!H15</f>
        <v>4022.5</v>
      </c>
      <c r="I14" s="8"/>
      <c r="K14" s="11"/>
    </row>
    <row r="15" spans="1:13" ht="9.9499999999999993" customHeight="1" thickBot="1" x14ac:dyDescent="0.4">
      <c r="E15" s="44"/>
      <c r="F15" s="44"/>
      <c r="G15" s="44"/>
      <c r="H15" s="44"/>
      <c r="I15" s="8"/>
    </row>
    <row r="16" spans="1:13" ht="24" customHeight="1" thickBot="1" x14ac:dyDescent="0.4">
      <c r="A16" s="20" t="s">
        <v>0</v>
      </c>
      <c r="B16" s="6"/>
      <c r="C16" s="6"/>
      <c r="D16" s="6"/>
      <c r="E16" s="6"/>
      <c r="F16" s="6"/>
      <c r="G16" s="6"/>
      <c r="H16" s="6"/>
      <c r="I16" s="8"/>
    </row>
    <row r="17" spans="1:9" ht="24" customHeight="1" x14ac:dyDescent="0.35">
      <c r="A17" s="114" t="s">
        <v>53</v>
      </c>
      <c r="B17" s="65">
        <f>'Fulton, Limekiln, Twitchell B&amp;W'!B18</f>
        <v>90</v>
      </c>
      <c r="C17" s="65">
        <f>'Fulton, Limekiln, Twitchell B&amp;W'!C18</f>
        <v>114.75</v>
      </c>
      <c r="D17" s="65">
        <f>'Fulton, Limekiln, Twitchell B&amp;W'!D18</f>
        <v>153</v>
      </c>
      <c r="E17" s="65">
        <f>'Fulton, Limekiln, Twitchell B&amp;W'!E18</f>
        <v>173.25</v>
      </c>
      <c r="F17" s="99">
        <f>'Fulton, Limekiln, Twitchell B&amp;W'!F18</f>
        <v>202.5</v>
      </c>
      <c r="G17" s="99">
        <f>'Fulton, Limekiln, Twitchell B&amp;W'!G18</f>
        <v>220.5</v>
      </c>
      <c r="H17" s="66">
        <f>'Fulton, Limekiln, Twitchell B&amp;W'!H18</f>
        <v>292.5</v>
      </c>
      <c r="I17" s="9"/>
    </row>
    <row r="18" spans="1:9" ht="24" customHeight="1" x14ac:dyDescent="0.35">
      <c r="A18" s="115" t="s">
        <v>4</v>
      </c>
      <c r="B18" s="67">
        <f>'Fulton, Limekiln, Twitchell B&amp;W'!B19</f>
        <v>74</v>
      </c>
      <c r="C18" s="67">
        <f>'Fulton, Limekiln, Twitchell B&amp;W'!C19</f>
        <v>94.35</v>
      </c>
      <c r="D18" s="67">
        <f>'Fulton, Limekiln, Twitchell B&amp;W'!D19</f>
        <v>125.8</v>
      </c>
      <c r="E18" s="67">
        <f>'Fulton, Limekiln, Twitchell B&amp;W'!E19</f>
        <v>142.45000000000002</v>
      </c>
      <c r="F18" s="100">
        <f>'Fulton, Limekiln, Twitchell B&amp;W'!F19</f>
        <v>166.5</v>
      </c>
      <c r="G18" s="100">
        <f>'Fulton, Limekiln, Twitchell B&amp;W'!G19</f>
        <v>181.29999999999998</v>
      </c>
      <c r="H18" s="68">
        <f>'Fulton, Limekiln, Twitchell B&amp;W'!H19</f>
        <v>240.5</v>
      </c>
      <c r="I18" s="9"/>
    </row>
    <row r="19" spans="1:9" ht="24" customHeight="1" thickBot="1" x14ac:dyDescent="0.4">
      <c r="A19" s="116" t="s">
        <v>7</v>
      </c>
      <c r="B19" s="88">
        <f>'Fulton, Limekiln, Twitchell B&amp;W'!B20</f>
        <v>90</v>
      </c>
      <c r="C19" s="88">
        <f>'Fulton, Limekiln, Twitchell B&amp;W'!C20</f>
        <v>114.75</v>
      </c>
      <c r="D19" s="88">
        <f>'Fulton, Limekiln, Twitchell B&amp;W'!D20</f>
        <v>153</v>
      </c>
      <c r="E19" s="88">
        <f>'Fulton, Limekiln, Twitchell B&amp;W'!E20</f>
        <v>173.25</v>
      </c>
      <c r="F19" s="101">
        <f>'Fulton, Limekiln, Twitchell B&amp;W'!F20</f>
        <v>202.5</v>
      </c>
      <c r="G19" s="101">
        <f>'Fulton, Limekiln, Twitchell B&amp;W'!G20</f>
        <v>220.5</v>
      </c>
      <c r="H19" s="89">
        <f>'Fulton, Limekiln, Twitchell B&amp;W'!H20</f>
        <v>292.5</v>
      </c>
      <c r="I19" s="9"/>
    </row>
    <row r="20" spans="1:9" ht="20.25" x14ac:dyDescent="0.35">
      <c r="A20" s="86"/>
      <c r="B20" s="87"/>
      <c r="C20" s="87"/>
      <c r="D20" s="87"/>
      <c r="E20" s="87"/>
      <c r="F20" s="87"/>
      <c r="G20" s="87"/>
      <c r="H20" s="87"/>
      <c r="I20" s="9"/>
    </row>
    <row r="22" spans="1:9" ht="25.15" x14ac:dyDescent="0.35">
      <c r="A22" s="104" t="s">
        <v>63</v>
      </c>
    </row>
  </sheetData>
  <phoneticPr fontId="0" type="noConversion"/>
  <pageMargins left="0.75" right="0.75" top="1" bottom="1" header="0.5" footer="0.5"/>
  <pageSetup scale="81" orientation="landscape" r:id="rId1"/>
  <headerFooter alignWithMargins="0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5"/>
  <sheetViews>
    <sheetView zoomScale="75" zoomScaleNormal="75" workbookViewId="0">
      <selection activeCell="A9" sqref="A9"/>
    </sheetView>
  </sheetViews>
  <sheetFormatPr defaultRowHeight="17.25" x14ac:dyDescent="0.35"/>
  <cols>
    <col min="1" max="1" width="65.73046875" style="1" customWidth="1"/>
    <col min="2" max="8" width="13.73046875" style="2" customWidth="1"/>
    <col min="9" max="9" width="12.59765625" customWidth="1"/>
    <col min="10" max="12" width="12.59765625" style="11" customWidth="1"/>
    <col min="13" max="14" width="12.59765625" customWidth="1"/>
  </cols>
  <sheetData>
    <row r="1" spans="1:14" x14ac:dyDescent="0.35">
      <c r="A1" s="1" t="s">
        <v>42</v>
      </c>
    </row>
    <row r="2" spans="1:14" x14ac:dyDescent="0.35">
      <c r="B2" s="2" t="s">
        <v>8</v>
      </c>
      <c r="C2" s="2" t="s">
        <v>9</v>
      </c>
      <c r="D2" s="14" t="s">
        <v>9</v>
      </c>
      <c r="E2" s="2" t="s">
        <v>17</v>
      </c>
      <c r="F2" s="14" t="s">
        <v>28</v>
      </c>
      <c r="G2" s="2" t="s">
        <v>33</v>
      </c>
      <c r="H2" s="14" t="s">
        <v>18</v>
      </c>
    </row>
    <row r="3" spans="1:14" ht="17.649999999999999" thickBot="1" x14ac:dyDescent="0.4">
      <c r="I3" s="2"/>
      <c r="J3" s="93" t="s">
        <v>116</v>
      </c>
      <c r="K3" s="93" t="s">
        <v>115</v>
      </c>
      <c r="L3" s="12" t="s">
        <v>120</v>
      </c>
      <c r="M3" s="12" t="s">
        <v>119</v>
      </c>
      <c r="N3" s="93">
        <v>2003</v>
      </c>
    </row>
    <row r="4" spans="1:14" ht="20.65" thickBot="1" x14ac:dyDescent="0.4">
      <c r="A4" s="34" t="s">
        <v>13</v>
      </c>
      <c r="B4" s="26" t="s">
        <v>47</v>
      </c>
      <c r="C4" s="26" t="s">
        <v>48</v>
      </c>
      <c r="D4" s="26" t="s">
        <v>49</v>
      </c>
      <c r="E4" s="26" t="s">
        <v>50</v>
      </c>
      <c r="F4" s="26" t="s">
        <v>51</v>
      </c>
      <c r="G4" s="26" t="s">
        <v>52</v>
      </c>
      <c r="H4" s="26" t="s">
        <v>20</v>
      </c>
      <c r="I4" s="10" t="s">
        <v>1</v>
      </c>
      <c r="J4" s="13" t="s">
        <v>6</v>
      </c>
      <c r="K4" s="13" t="s">
        <v>6</v>
      </c>
      <c r="L4" s="13" t="s">
        <v>6</v>
      </c>
      <c r="M4" s="13" t="s">
        <v>6</v>
      </c>
      <c r="N4" s="13" t="s">
        <v>6</v>
      </c>
    </row>
    <row r="5" spans="1:14" ht="20.25" x14ac:dyDescent="0.35">
      <c r="A5" s="123" t="s">
        <v>54</v>
      </c>
      <c r="B5" s="166">
        <f>(I5*2)+J5</f>
        <v>815</v>
      </c>
      <c r="C5" s="166">
        <f>((I5*3)*0.85)+J5</f>
        <v>952.5</v>
      </c>
      <c r="D5" s="166">
        <f>((I5*4)*0.85)+J5</f>
        <v>1165</v>
      </c>
      <c r="E5" s="166">
        <f>((I5*5)*0.77)+J5</f>
        <v>1277.5</v>
      </c>
      <c r="F5" s="166">
        <f>((I5*6)*0.75)+J5</f>
        <v>1440</v>
      </c>
      <c r="G5" s="166">
        <f>((I5*7)*0.7)+J5</f>
        <v>1540</v>
      </c>
      <c r="H5" s="167">
        <f>((I5*10)*0.65)+J5</f>
        <v>1940</v>
      </c>
      <c r="I5" s="10">
        <f>'Price Changer'!B6</f>
        <v>250</v>
      </c>
      <c r="J5" s="12">
        <v>315</v>
      </c>
      <c r="K5" s="12">
        <v>200</v>
      </c>
      <c r="L5" s="12">
        <v>170</v>
      </c>
      <c r="M5" s="12">
        <v>170</v>
      </c>
      <c r="N5" s="12">
        <v>100</v>
      </c>
    </row>
    <row r="6" spans="1:14" ht="20.25" x14ac:dyDescent="0.35">
      <c r="A6" s="126" t="s">
        <v>82</v>
      </c>
      <c r="B6" s="168">
        <f t="shared" ref="B6:B7" si="0">(I6*2)+J6</f>
        <v>1025</v>
      </c>
      <c r="C6" s="168">
        <f t="shared" ref="C6:C7" si="1">((I6*3)*0.85)+J6</f>
        <v>1220.25</v>
      </c>
      <c r="D6" s="168">
        <f t="shared" ref="D6:D7" si="2">((I6*4)*0.85)+J6</f>
        <v>1522</v>
      </c>
      <c r="E6" s="168">
        <f t="shared" ref="E6:E7" si="3">((I6*5)*0.77)+J6</f>
        <v>1681.75</v>
      </c>
      <c r="F6" s="168">
        <f t="shared" ref="F6:F7" si="4">((I6*6)*0.75)+J6</f>
        <v>1912.5</v>
      </c>
      <c r="G6" s="168">
        <f>((I6*7)*0.7)+J6</f>
        <v>2054.5</v>
      </c>
      <c r="H6" s="169">
        <f t="shared" ref="H6:H7" si="5">((I6*10)*0.65)+J6</f>
        <v>2622.5</v>
      </c>
      <c r="I6" s="10">
        <f>'Price Changer'!B7</f>
        <v>355</v>
      </c>
      <c r="J6" s="12">
        <v>315</v>
      </c>
      <c r="K6" s="12">
        <v>220</v>
      </c>
      <c r="L6" s="12">
        <v>170</v>
      </c>
      <c r="M6" s="12">
        <v>170</v>
      </c>
      <c r="N6" s="12">
        <v>110</v>
      </c>
    </row>
    <row r="7" spans="1:14" ht="20.65" thickBot="1" x14ac:dyDescent="0.4">
      <c r="A7" s="129" t="s">
        <v>43</v>
      </c>
      <c r="B7" s="170">
        <f t="shared" si="0"/>
        <v>1135</v>
      </c>
      <c r="C7" s="170">
        <f t="shared" si="1"/>
        <v>1355</v>
      </c>
      <c r="D7" s="170">
        <f t="shared" si="2"/>
        <v>1695</v>
      </c>
      <c r="E7" s="170">
        <f t="shared" si="3"/>
        <v>1875</v>
      </c>
      <c r="F7" s="170">
        <f t="shared" si="4"/>
        <v>2135</v>
      </c>
      <c r="G7" s="170">
        <f>((I7*7)*0.7)+J7</f>
        <v>2295</v>
      </c>
      <c r="H7" s="171">
        <f t="shared" si="5"/>
        <v>2935</v>
      </c>
      <c r="I7" s="10">
        <f>'Price Changer'!B8</f>
        <v>400</v>
      </c>
      <c r="J7" s="12">
        <v>335</v>
      </c>
      <c r="K7" s="12">
        <v>240</v>
      </c>
      <c r="L7" s="12">
        <v>185</v>
      </c>
      <c r="M7" s="12">
        <v>185</v>
      </c>
      <c r="N7" s="12">
        <v>130</v>
      </c>
    </row>
    <row r="8" spans="1:14" ht="9.9499999999999993" customHeight="1" thickBot="1" x14ac:dyDescent="0.4">
      <c r="A8" s="27"/>
      <c r="B8" s="28"/>
      <c r="C8" s="28"/>
      <c r="D8" s="28"/>
      <c r="E8" s="28"/>
      <c r="F8" s="28"/>
      <c r="G8" s="28"/>
      <c r="H8" s="28"/>
      <c r="I8" s="10"/>
      <c r="J8" s="12"/>
      <c r="K8" s="12"/>
      <c r="L8" s="12"/>
      <c r="M8" s="12"/>
      <c r="N8" s="12"/>
    </row>
    <row r="9" spans="1:14" ht="20.65" thickBot="1" x14ac:dyDescent="0.4">
      <c r="A9" s="34" t="s">
        <v>137</v>
      </c>
      <c r="B9" s="28"/>
      <c r="C9" s="28"/>
      <c r="D9" s="28"/>
      <c r="E9" s="28"/>
      <c r="F9" s="28"/>
      <c r="G9" s="28"/>
      <c r="H9" s="28"/>
      <c r="I9" s="10"/>
      <c r="J9" s="12"/>
      <c r="K9" s="12"/>
      <c r="L9" s="12"/>
      <c r="M9" s="12"/>
      <c r="N9" s="12"/>
    </row>
    <row r="10" spans="1:14" ht="20.25" x14ac:dyDescent="0.35">
      <c r="A10" s="132" t="s">
        <v>80</v>
      </c>
      <c r="B10" s="166">
        <f t="shared" ref="B10:B15" si="6">(I10*2)+J10</f>
        <v>587</v>
      </c>
      <c r="C10" s="166">
        <f t="shared" ref="C10:C15" si="7">((I10*3)*0.85)+J10</f>
        <v>661.8</v>
      </c>
      <c r="D10" s="166">
        <f t="shared" ref="D10:D15" si="8">((I10*4)*0.85)+J10</f>
        <v>777.4</v>
      </c>
      <c r="E10" s="166">
        <f t="shared" ref="E10:E15" si="9">((I10*5)*0.77)+J10</f>
        <v>838.6</v>
      </c>
      <c r="F10" s="166">
        <f t="shared" ref="F10:F15" si="10">((I10*6)*0.75)+J10</f>
        <v>927</v>
      </c>
      <c r="G10" s="166">
        <f t="shared" ref="G10:G15" si="11">((I10*7)*0.7)+J10</f>
        <v>981.4</v>
      </c>
      <c r="H10" s="167">
        <f t="shared" ref="H10:H15" si="12">((I10*10)*0.65)+J10</f>
        <v>1199</v>
      </c>
      <c r="I10" s="10">
        <f>'Price Changer'!B11</f>
        <v>136</v>
      </c>
      <c r="J10" s="12">
        <v>315</v>
      </c>
      <c r="K10" s="12">
        <v>200</v>
      </c>
      <c r="L10" s="12">
        <v>170</v>
      </c>
      <c r="M10" s="12">
        <v>170</v>
      </c>
      <c r="N10" s="12">
        <v>100</v>
      </c>
    </row>
    <row r="11" spans="1:14" ht="20.25" x14ac:dyDescent="0.35">
      <c r="A11" s="133" t="s">
        <v>81</v>
      </c>
      <c r="B11" s="168">
        <f t="shared" si="6"/>
        <v>643</v>
      </c>
      <c r="C11" s="168">
        <f t="shared" si="7"/>
        <v>733.2</v>
      </c>
      <c r="D11" s="168">
        <f t="shared" si="8"/>
        <v>872.6</v>
      </c>
      <c r="E11" s="168">
        <f t="shared" si="9"/>
        <v>946.4</v>
      </c>
      <c r="F11" s="168">
        <f t="shared" si="10"/>
        <v>1053</v>
      </c>
      <c r="G11" s="168">
        <f t="shared" si="11"/>
        <v>1118.5999999999999</v>
      </c>
      <c r="H11" s="169">
        <f t="shared" si="12"/>
        <v>1381</v>
      </c>
      <c r="I11" s="10">
        <f>'Price Changer'!B12</f>
        <v>164</v>
      </c>
      <c r="J11" s="12">
        <v>315</v>
      </c>
      <c r="K11" s="12">
        <v>200</v>
      </c>
      <c r="L11" s="12">
        <v>170</v>
      </c>
      <c r="M11" s="12">
        <v>170</v>
      </c>
      <c r="N11" s="12">
        <v>100</v>
      </c>
    </row>
    <row r="12" spans="1:14" ht="20.25" x14ac:dyDescent="0.35">
      <c r="A12" s="133" t="s">
        <v>44</v>
      </c>
      <c r="B12" s="168">
        <f t="shared" si="6"/>
        <v>1065</v>
      </c>
      <c r="C12" s="168">
        <f t="shared" si="7"/>
        <v>1271.25</v>
      </c>
      <c r="D12" s="168">
        <f t="shared" si="8"/>
        <v>1590</v>
      </c>
      <c r="E12" s="168">
        <f t="shared" si="9"/>
        <v>1758.75</v>
      </c>
      <c r="F12" s="168">
        <f t="shared" si="10"/>
        <v>2002.5</v>
      </c>
      <c r="G12" s="168">
        <f t="shared" si="11"/>
        <v>2152.5</v>
      </c>
      <c r="H12" s="169">
        <f t="shared" si="12"/>
        <v>2752.5</v>
      </c>
      <c r="I12" s="10">
        <f>'Price Changer'!B13</f>
        <v>375</v>
      </c>
      <c r="J12" s="12">
        <v>315</v>
      </c>
      <c r="K12" s="12">
        <v>200</v>
      </c>
      <c r="L12" s="12">
        <v>170</v>
      </c>
      <c r="M12" s="12">
        <v>170</v>
      </c>
      <c r="N12" s="12">
        <v>100</v>
      </c>
    </row>
    <row r="13" spans="1:14" ht="20.25" x14ac:dyDescent="0.35">
      <c r="A13" s="133" t="s">
        <v>45</v>
      </c>
      <c r="B13" s="168">
        <f t="shared" si="6"/>
        <v>1175</v>
      </c>
      <c r="C13" s="168">
        <f t="shared" si="7"/>
        <v>1411.5</v>
      </c>
      <c r="D13" s="168">
        <f t="shared" si="8"/>
        <v>1777</v>
      </c>
      <c r="E13" s="168">
        <f t="shared" si="9"/>
        <v>1970.5</v>
      </c>
      <c r="F13" s="168">
        <f t="shared" si="10"/>
        <v>2250</v>
      </c>
      <c r="G13" s="168">
        <f t="shared" si="11"/>
        <v>2422</v>
      </c>
      <c r="H13" s="169">
        <f t="shared" si="12"/>
        <v>3110</v>
      </c>
      <c r="I13" s="10">
        <f>'Price Changer'!B14</f>
        <v>430</v>
      </c>
      <c r="J13" s="12">
        <v>315</v>
      </c>
      <c r="K13" s="12">
        <v>200</v>
      </c>
      <c r="L13" s="12">
        <v>170</v>
      </c>
      <c r="M13" s="12">
        <v>170</v>
      </c>
      <c r="N13" s="12">
        <v>100</v>
      </c>
    </row>
    <row r="14" spans="1:14" ht="20.25" x14ac:dyDescent="0.35">
      <c r="A14" s="133" t="s">
        <v>72</v>
      </c>
      <c r="B14" s="168">
        <f t="shared" si="6"/>
        <v>1315</v>
      </c>
      <c r="C14" s="168">
        <f t="shared" si="7"/>
        <v>1590</v>
      </c>
      <c r="D14" s="168">
        <f t="shared" si="8"/>
        <v>2015</v>
      </c>
      <c r="E14" s="168">
        <f t="shared" si="9"/>
        <v>2240</v>
      </c>
      <c r="F14" s="168">
        <f t="shared" si="10"/>
        <v>2565</v>
      </c>
      <c r="G14" s="168">
        <f t="shared" si="11"/>
        <v>2765</v>
      </c>
      <c r="H14" s="169">
        <f t="shared" si="12"/>
        <v>3565</v>
      </c>
      <c r="I14" s="10">
        <f>'Price Changer'!B15</f>
        <v>500</v>
      </c>
      <c r="J14" s="12">
        <v>315</v>
      </c>
      <c r="K14" s="12">
        <v>200</v>
      </c>
      <c r="L14" s="12"/>
      <c r="M14" s="12"/>
      <c r="N14" s="12"/>
    </row>
    <row r="15" spans="1:14" ht="21" customHeight="1" thickBot="1" x14ac:dyDescent="0.4">
      <c r="A15" s="134" t="s">
        <v>41</v>
      </c>
      <c r="B15" s="170">
        <f t="shared" si="6"/>
        <v>1505</v>
      </c>
      <c r="C15" s="170">
        <f t="shared" si="7"/>
        <v>1826.75</v>
      </c>
      <c r="D15" s="170">
        <f t="shared" si="8"/>
        <v>2324</v>
      </c>
      <c r="E15" s="170">
        <f t="shared" si="9"/>
        <v>2587.25</v>
      </c>
      <c r="F15" s="170">
        <f t="shared" si="10"/>
        <v>2967.5</v>
      </c>
      <c r="G15" s="170">
        <f t="shared" si="11"/>
        <v>3201.5</v>
      </c>
      <c r="H15" s="171">
        <f t="shared" si="12"/>
        <v>4137.5</v>
      </c>
      <c r="I15" s="10">
        <f>'Price Changer'!B16</f>
        <v>585</v>
      </c>
      <c r="J15" s="12">
        <v>335</v>
      </c>
      <c r="K15" s="12">
        <v>220</v>
      </c>
      <c r="L15" s="12"/>
      <c r="M15" s="12"/>
      <c r="N15" s="2"/>
    </row>
    <row r="16" spans="1:14" ht="9.9499999999999993" customHeight="1" thickBot="1" x14ac:dyDescent="0.4">
      <c r="A16" s="29"/>
      <c r="B16" s="30"/>
      <c r="C16" s="30"/>
      <c r="D16" s="30"/>
      <c r="E16" s="43"/>
      <c r="F16" s="50"/>
      <c r="G16" s="30"/>
      <c r="H16" s="30"/>
      <c r="I16" s="10"/>
      <c r="J16" s="12"/>
      <c r="K16" s="12"/>
      <c r="L16" s="12"/>
      <c r="M16" s="2"/>
      <c r="N16" s="2"/>
    </row>
    <row r="17" spans="1:14" ht="20.65" thickBot="1" x14ac:dyDescent="0.4">
      <c r="A17" s="34" t="s">
        <v>0</v>
      </c>
      <c r="B17" s="28"/>
      <c r="C17" s="28"/>
      <c r="D17" s="28"/>
      <c r="E17" s="28"/>
      <c r="F17" s="28"/>
      <c r="G17" s="28"/>
      <c r="H17" s="28"/>
      <c r="I17" s="10"/>
      <c r="J17" s="12"/>
      <c r="K17" s="12"/>
      <c r="L17" s="12"/>
      <c r="M17" s="2"/>
      <c r="N17" s="2"/>
    </row>
    <row r="18" spans="1:14" ht="20.25" x14ac:dyDescent="0.35">
      <c r="A18" s="132" t="s">
        <v>53</v>
      </c>
      <c r="B18" s="124">
        <f>I18*2</f>
        <v>90</v>
      </c>
      <c r="C18" s="124">
        <f>(I18*3)*0.85</f>
        <v>114.75</v>
      </c>
      <c r="D18" s="166">
        <f>(I18*4)*0.85</f>
        <v>153</v>
      </c>
      <c r="E18" s="166">
        <f>(I18*5)*0.77</f>
        <v>173.25</v>
      </c>
      <c r="F18" s="166">
        <f>(I18*6)*0.75</f>
        <v>202.5</v>
      </c>
      <c r="G18" s="124">
        <f>(I18*7)*0.7</f>
        <v>220.5</v>
      </c>
      <c r="H18" s="167">
        <f>(I18*10)*0.65</f>
        <v>292.5</v>
      </c>
      <c r="I18" s="10">
        <f>'Price Changer'!B26</f>
        <v>45</v>
      </c>
      <c r="J18" s="12"/>
      <c r="K18" s="12"/>
      <c r="L18" s="12"/>
      <c r="M18" s="2"/>
      <c r="N18" s="2"/>
    </row>
    <row r="19" spans="1:14" ht="20.25" x14ac:dyDescent="0.35">
      <c r="A19" s="133" t="s">
        <v>4</v>
      </c>
      <c r="B19" s="127">
        <f t="shared" ref="B19:B20" si="13">I19*2</f>
        <v>74</v>
      </c>
      <c r="C19" s="127">
        <f t="shared" ref="C19:C20" si="14">(I19*3)*0.85</f>
        <v>94.35</v>
      </c>
      <c r="D19" s="168">
        <f t="shared" ref="D19:D20" si="15">(I19*4)*0.85</f>
        <v>125.8</v>
      </c>
      <c r="E19" s="168">
        <f t="shared" ref="E19:E20" si="16">(I19*5)*0.77</f>
        <v>142.45000000000002</v>
      </c>
      <c r="F19" s="168">
        <f t="shared" ref="F19:F20" si="17">(I19*6)*0.75</f>
        <v>166.5</v>
      </c>
      <c r="G19" s="127">
        <f>(I19*7)*0.7</f>
        <v>181.29999999999998</v>
      </c>
      <c r="H19" s="169">
        <f t="shared" ref="H19:H20" si="18">(I19*10)*0.65</f>
        <v>240.5</v>
      </c>
      <c r="I19" s="10">
        <f>'Price Changer'!B27</f>
        <v>37</v>
      </c>
      <c r="J19" s="12"/>
      <c r="K19" s="12"/>
      <c r="L19" s="12"/>
      <c r="M19" s="2"/>
      <c r="N19" s="2"/>
    </row>
    <row r="20" spans="1:14" ht="20.65" thickBot="1" x14ac:dyDescent="0.4">
      <c r="A20" s="134" t="s">
        <v>7</v>
      </c>
      <c r="B20" s="130">
        <f t="shared" si="13"/>
        <v>90</v>
      </c>
      <c r="C20" s="130">
        <f t="shared" si="14"/>
        <v>114.75</v>
      </c>
      <c r="D20" s="170">
        <f t="shared" si="15"/>
        <v>153</v>
      </c>
      <c r="E20" s="170">
        <f t="shared" si="16"/>
        <v>173.25</v>
      </c>
      <c r="F20" s="170">
        <f t="shared" si="17"/>
        <v>202.5</v>
      </c>
      <c r="G20" s="130">
        <f>(I20*7)*0.7</f>
        <v>220.5</v>
      </c>
      <c r="H20" s="171">
        <f t="shared" si="18"/>
        <v>292.5</v>
      </c>
      <c r="I20" s="10">
        <f>'Price Changer'!B28</f>
        <v>45</v>
      </c>
      <c r="J20" s="12"/>
      <c r="K20" s="12"/>
      <c r="L20" s="12"/>
      <c r="M20" s="2"/>
      <c r="N20" s="2"/>
    </row>
    <row r="21" spans="1:14" ht="20.25" x14ac:dyDescent="0.35">
      <c r="A21" s="63"/>
      <c r="B21" s="84"/>
      <c r="C21" s="84"/>
      <c r="D21" s="64"/>
      <c r="E21" s="64"/>
      <c r="F21" s="64"/>
      <c r="G21" s="84"/>
      <c r="H21" s="64"/>
      <c r="I21" s="8"/>
    </row>
    <row r="23" spans="1:14" ht="30" x14ac:dyDescent="0.35">
      <c r="A23" s="105" t="s">
        <v>65</v>
      </c>
    </row>
    <row r="25" spans="1:14" x14ac:dyDescent="0.35">
      <c r="A25" s="1" t="s">
        <v>78</v>
      </c>
    </row>
  </sheetData>
  <phoneticPr fontId="0" type="noConversion"/>
  <pageMargins left="0.75" right="0.75" top="1" bottom="1" header="0.5" footer="0.5"/>
  <pageSetup scale="75" orientation="landscape" r:id="rId1"/>
  <headerFooter alignWithMargins="0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L22"/>
  <sheetViews>
    <sheetView zoomScale="75" zoomScaleNormal="75" workbookViewId="0">
      <selection activeCell="A9" sqref="A9"/>
    </sheetView>
  </sheetViews>
  <sheetFormatPr defaultRowHeight="17.25" x14ac:dyDescent="0.35"/>
  <cols>
    <col min="1" max="1" width="65.73046875" style="1" customWidth="1"/>
    <col min="2" max="8" width="13.73046875" style="2" customWidth="1"/>
    <col min="9" max="9" width="10.3984375" customWidth="1"/>
    <col min="10" max="10" width="10.86328125" style="11" customWidth="1"/>
    <col min="11" max="11" width="20.73046875" customWidth="1"/>
  </cols>
  <sheetData>
    <row r="3" spans="1:12" ht="17.649999999999999" thickBot="1" x14ac:dyDescent="0.4">
      <c r="J3" s="12"/>
      <c r="K3" s="12"/>
    </row>
    <row r="4" spans="1:12" ht="20.65" thickBot="1" x14ac:dyDescent="0.4">
      <c r="A4" s="214" t="s">
        <v>13</v>
      </c>
      <c r="B4" s="26" t="s">
        <v>47</v>
      </c>
      <c r="C4" s="26" t="s">
        <v>48</v>
      </c>
      <c r="D4" s="26" t="s">
        <v>49</v>
      </c>
      <c r="E4" s="26" t="s">
        <v>50</v>
      </c>
      <c r="F4" s="26" t="s">
        <v>51</v>
      </c>
      <c r="G4" s="26" t="s">
        <v>52</v>
      </c>
      <c r="H4" s="26" t="s">
        <v>20</v>
      </c>
      <c r="I4" s="8"/>
      <c r="J4" s="13"/>
      <c r="K4" s="13"/>
      <c r="L4" s="18"/>
    </row>
    <row r="5" spans="1:12" ht="20.25" x14ac:dyDescent="0.35">
      <c r="A5" s="211" t="s">
        <v>54</v>
      </c>
      <c r="B5" s="215">
        <f>'Blue &amp; Raquette B&amp;W'!B5</f>
        <v>815</v>
      </c>
      <c r="C5" s="215">
        <f>'Blue &amp; Raquette B&amp;W'!C5</f>
        <v>952.5</v>
      </c>
      <c r="D5" s="215">
        <f>'Blue &amp; Raquette B&amp;W'!D5</f>
        <v>1165</v>
      </c>
      <c r="E5" s="215">
        <f>'Blue &amp; Raquette B&amp;W'!E5</f>
        <v>1277.5</v>
      </c>
      <c r="F5" s="215">
        <f>'Blue &amp; Raquette B&amp;W'!F5</f>
        <v>1440</v>
      </c>
      <c r="G5" s="215">
        <f>'Blue &amp; Raquette B&amp;W'!G5</f>
        <v>1540</v>
      </c>
      <c r="H5" s="216">
        <f>'Blue &amp; Raquette B&amp;W'!H5</f>
        <v>1940</v>
      </c>
      <c r="I5" s="8"/>
      <c r="K5" s="11"/>
      <c r="L5" s="11"/>
    </row>
    <row r="6" spans="1:12" ht="20.25" x14ac:dyDescent="0.35">
      <c r="A6" s="212" t="s">
        <v>82</v>
      </c>
      <c r="B6" s="217">
        <f>'Blue &amp; Raquette B&amp;W'!B6</f>
        <v>1025</v>
      </c>
      <c r="C6" s="217">
        <f>'Blue &amp; Raquette B&amp;W'!C6</f>
        <v>1220.25</v>
      </c>
      <c r="D6" s="217">
        <f>'Blue &amp; Raquette B&amp;W'!D6</f>
        <v>1522</v>
      </c>
      <c r="E6" s="217">
        <f>'Blue &amp; Raquette B&amp;W'!E6</f>
        <v>1681.75</v>
      </c>
      <c r="F6" s="217">
        <f>'Blue &amp; Raquette B&amp;W'!F6</f>
        <v>1912.5</v>
      </c>
      <c r="G6" s="217">
        <f>'Blue &amp; Raquette B&amp;W'!G6</f>
        <v>2054.5</v>
      </c>
      <c r="H6" s="218">
        <f>'Blue &amp; Raquette B&amp;W'!H6</f>
        <v>2622.5</v>
      </c>
      <c r="I6" s="8"/>
      <c r="K6" s="11"/>
      <c r="L6" s="11"/>
    </row>
    <row r="7" spans="1:12" ht="20.65" thickBot="1" x14ac:dyDescent="0.4">
      <c r="A7" s="213" t="s">
        <v>43</v>
      </c>
      <c r="B7" s="219">
        <f>'Blue &amp; Raquette B&amp;W'!B7</f>
        <v>1135</v>
      </c>
      <c r="C7" s="219">
        <f>'Blue &amp; Raquette B&amp;W'!C7</f>
        <v>1355</v>
      </c>
      <c r="D7" s="219">
        <f>'Blue &amp; Raquette B&amp;W'!D7</f>
        <v>1695</v>
      </c>
      <c r="E7" s="219">
        <f>'Blue &amp; Raquette B&amp;W'!E7</f>
        <v>1875</v>
      </c>
      <c r="F7" s="219">
        <f>'Blue &amp; Raquette B&amp;W'!F7</f>
        <v>2135</v>
      </c>
      <c r="G7" s="219">
        <f>'Blue &amp; Raquette B&amp;W'!G7</f>
        <v>2295</v>
      </c>
      <c r="H7" s="220">
        <f>'Blue &amp; Raquette B&amp;W'!H7</f>
        <v>2935</v>
      </c>
      <c r="I7" s="8"/>
      <c r="K7" s="11"/>
      <c r="L7" s="11"/>
    </row>
    <row r="8" spans="1:12" ht="9.9499999999999993" customHeight="1" thickBot="1" x14ac:dyDescent="0.4">
      <c r="A8" s="221"/>
      <c r="B8" s="222"/>
      <c r="C8" s="222"/>
      <c r="D8" s="222"/>
      <c r="E8" s="222"/>
      <c r="F8" s="222"/>
      <c r="G8" s="222"/>
      <c r="H8" s="222"/>
      <c r="I8" s="8"/>
      <c r="K8" s="11"/>
      <c r="L8" s="11"/>
    </row>
    <row r="9" spans="1:12" ht="20.65" thickBot="1" x14ac:dyDescent="0.4">
      <c r="A9" s="33" t="s">
        <v>137</v>
      </c>
      <c r="B9" s="28"/>
      <c r="C9" s="28"/>
      <c r="D9" s="28"/>
      <c r="E9" s="28"/>
      <c r="F9" s="28"/>
      <c r="G9" s="28"/>
      <c r="H9" s="28"/>
      <c r="I9" s="8"/>
      <c r="K9" s="11"/>
      <c r="L9" s="11"/>
    </row>
    <row r="10" spans="1:12" ht="20.25" x14ac:dyDescent="0.35">
      <c r="A10" s="223" t="s">
        <v>80</v>
      </c>
      <c r="B10" s="226">
        <f>'Blue &amp; Raquette B&amp;W'!B10</f>
        <v>587</v>
      </c>
      <c r="C10" s="226">
        <f>'Blue &amp; Raquette B&amp;W'!C10</f>
        <v>661.8</v>
      </c>
      <c r="D10" s="226">
        <f>'Blue &amp; Raquette B&amp;W'!D10</f>
        <v>777.4</v>
      </c>
      <c r="E10" s="226">
        <f>'Blue &amp; Raquette B&amp;W'!E10</f>
        <v>838.6</v>
      </c>
      <c r="F10" s="226">
        <f>'Blue &amp; Raquette B&amp;W'!F10</f>
        <v>927</v>
      </c>
      <c r="G10" s="226">
        <f>'Blue &amp; Raquette B&amp;W'!G10</f>
        <v>981.4</v>
      </c>
      <c r="H10" s="227">
        <f>'Blue &amp; Raquette B&amp;W'!H10</f>
        <v>1199</v>
      </c>
      <c r="I10" s="8"/>
      <c r="K10" s="11"/>
      <c r="L10" s="11"/>
    </row>
    <row r="11" spans="1:12" ht="20.25" x14ac:dyDescent="0.35">
      <c r="A11" s="224" t="s">
        <v>81</v>
      </c>
      <c r="B11" s="228">
        <f>'Blue &amp; Raquette B&amp;W'!B11</f>
        <v>643</v>
      </c>
      <c r="C11" s="228">
        <f>'Blue &amp; Raquette B&amp;W'!C11</f>
        <v>733.2</v>
      </c>
      <c r="D11" s="228">
        <f>'Blue &amp; Raquette B&amp;W'!D11</f>
        <v>872.6</v>
      </c>
      <c r="E11" s="228">
        <f>'Blue &amp; Raquette B&amp;W'!E11</f>
        <v>946.4</v>
      </c>
      <c r="F11" s="228">
        <f>'Blue &amp; Raquette B&amp;W'!F11</f>
        <v>1053</v>
      </c>
      <c r="G11" s="228">
        <f>'Blue &amp; Raquette B&amp;W'!G11</f>
        <v>1118.5999999999999</v>
      </c>
      <c r="H11" s="229">
        <f>'Blue &amp; Raquette B&amp;W'!H11</f>
        <v>1381</v>
      </c>
      <c r="I11" s="8"/>
      <c r="K11" s="11"/>
      <c r="L11" s="11"/>
    </row>
    <row r="12" spans="1:12" ht="20.25" x14ac:dyDescent="0.35">
      <c r="A12" s="224" t="s">
        <v>44</v>
      </c>
      <c r="B12" s="228">
        <f>'Blue &amp; Raquette B&amp;W'!B12</f>
        <v>1065</v>
      </c>
      <c r="C12" s="228">
        <f>'Blue &amp; Raquette B&amp;W'!C12</f>
        <v>1271.25</v>
      </c>
      <c r="D12" s="228">
        <f>'Blue &amp; Raquette B&amp;W'!D12</f>
        <v>1590</v>
      </c>
      <c r="E12" s="228">
        <f>'Blue &amp; Raquette B&amp;W'!E12</f>
        <v>1758.75</v>
      </c>
      <c r="F12" s="228">
        <f>'Blue &amp; Raquette B&amp;W'!F12</f>
        <v>2002.5</v>
      </c>
      <c r="G12" s="228">
        <f>'Blue &amp; Raquette B&amp;W'!G12</f>
        <v>2152.5</v>
      </c>
      <c r="H12" s="229">
        <f>'Blue &amp; Raquette B&amp;W'!H12</f>
        <v>2752.5</v>
      </c>
      <c r="I12" s="8"/>
      <c r="K12" s="11"/>
      <c r="L12" s="11"/>
    </row>
    <row r="13" spans="1:12" ht="20.25" x14ac:dyDescent="0.35">
      <c r="A13" s="224" t="s">
        <v>45</v>
      </c>
      <c r="B13" s="228">
        <f>'Blue &amp; Raquette B&amp;W'!B13</f>
        <v>1175</v>
      </c>
      <c r="C13" s="228">
        <f>'Blue &amp; Raquette B&amp;W'!C13</f>
        <v>1411.5</v>
      </c>
      <c r="D13" s="228">
        <f>'Blue &amp; Raquette B&amp;W'!D13</f>
        <v>1777</v>
      </c>
      <c r="E13" s="228">
        <f>'Blue &amp; Raquette B&amp;W'!E13</f>
        <v>1970.5</v>
      </c>
      <c r="F13" s="228">
        <f>'Blue &amp; Raquette B&amp;W'!F13</f>
        <v>2250</v>
      </c>
      <c r="G13" s="228">
        <f>'Blue &amp; Raquette B&amp;W'!G13</f>
        <v>2422</v>
      </c>
      <c r="H13" s="229">
        <f>'Blue &amp; Raquette B&amp;W'!H13</f>
        <v>3110</v>
      </c>
      <c r="I13" s="8"/>
      <c r="K13" s="11"/>
      <c r="L13" s="11"/>
    </row>
    <row r="14" spans="1:12" ht="20.25" x14ac:dyDescent="0.35">
      <c r="A14" s="224" t="s">
        <v>72</v>
      </c>
      <c r="B14" s="228">
        <f>'Blue &amp; Raquette B&amp;W'!B14</f>
        <v>1315</v>
      </c>
      <c r="C14" s="228">
        <f>'Blue &amp; Raquette B&amp;W'!C14</f>
        <v>1590</v>
      </c>
      <c r="D14" s="228">
        <f>'Blue &amp; Raquette B&amp;W'!D14</f>
        <v>2015</v>
      </c>
      <c r="E14" s="228">
        <f>'Blue &amp; Raquette B&amp;W'!E14</f>
        <v>2240</v>
      </c>
      <c r="F14" s="228">
        <f>'Blue &amp; Raquette B&amp;W'!F14</f>
        <v>2565</v>
      </c>
      <c r="G14" s="228">
        <f>'Blue &amp; Raquette B&amp;W'!G14</f>
        <v>2765</v>
      </c>
      <c r="H14" s="229">
        <f>'Blue &amp; Raquette B&amp;W'!H14</f>
        <v>3565</v>
      </c>
      <c r="I14" s="8"/>
      <c r="K14" s="11"/>
      <c r="L14" s="11"/>
    </row>
    <row r="15" spans="1:12" ht="21" customHeight="1" thickBot="1" x14ac:dyDescent="0.4">
      <c r="A15" s="225" t="s">
        <v>41</v>
      </c>
      <c r="B15" s="230">
        <f>'Blue &amp; Raquette B&amp;W'!B15</f>
        <v>1505</v>
      </c>
      <c r="C15" s="230">
        <f>'Blue &amp; Raquette B&amp;W'!C15</f>
        <v>1826.75</v>
      </c>
      <c r="D15" s="230">
        <f>'Blue &amp; Raquette B&amp;W'!D15</f>
        <v>2324</v>
      </c>
      <c r="E15" s="230">
        <f>'Blue &amp; Raquette B&amp;W'!E15</f>
        <v>2587.25</v>
      </c>
      <c r="F15" s="230">
        <f>'Blue &amp; Raquette B&amp;W'!F15</f>
        <v>2967.5</v>
      </c>
      <c r="G15" s="230">
        <f>'Blue &amp; Raquette B&amp;W'!G15</f>
        <v>3201.5</v>
      </c>
      <c r="H15" s="231">
        <f>'Blue &amp; Raquette B&amp;W'!H15</f>
        <v>4137.5</v>
      </c>
      <c r="I15" s="8"/>
      <c r="K15" s="11"/>
    </row>
    <row r="16" spans="1:12" ht="9.9499999999999993" customHeight="1" thickBot="1" x14ac:dyDescent="0.4">
      <c r="A16" s="29"/>
      <c r="B16" s="30"/>
      <c r="C16" s="50"/>
      <c r="D16" s="50"/>
      <c r="E16" s="30"/>
      <c r="F16" s="30"/>
      <c r="G16" s="30"/>
      <c r="H16" s="30"/>
      <c r="I16" s="8"/>
    </row>
    <row r="17" spans="1:9" ht="20.65" thickBot="1" x14ac:dyDescent="0.4">
      <c r="A17" s="398" t="s">
        <v>0</v>
      </c>
      <c r="B17" s="28"/>
      <c r="C17" s="28"/>
      <c r="D17" s="28"/>
      <c r="E17" s="28"/>
      <c r="F17" s="28"/>
      <c r="G17" s="28"/>
      <c r="H17" s="28"/>
      <c r="I17" s="8"/>
    </row>
    <row r="18" spans="1:9" ht="20.25" x14ac:dyDescent="0.35">
      <c r="A18" s="390" t="s">
        <v>53</v>
      </c>
      <c r="B18" s="391">
        <f>'Blue &amp; Raquette B&amp;W'!B18</f>
        <v>90</v>
      </c>
      <c r="C18" s="391">
        <f>'Blue &amp; Raquette B&amp;W'!C18</f>
        <v>114.75</v>
      </c>
      <c r="D18" s="391">
        <f>'Blue &amp; Raquette B&amp;W'!D18</f>
        <v>153</v>
      </c>
      <c r="E18" s="391">
        <f>'Blue &amp; Raquette B&amp;W'!E18</f>
        <v>173.25</v>
      </c>
      <c r="F18" s="391">
        <f>'Blue &amp; Raquette B&amp;W'!F18</f>
        <v>202.5</v>
      </c>
      <c r="G18" s="391">
        <f>'Blue &amp; Raquette B&amp;W'!G18</f>
        <v>220.5</v>
      </c>
      <c r="H18" s="392">
        <f>'Blue &amp; Raquette B&amp;W'!H18</f>
        <v>292.5</v>
      </c>
      <c r="I18" s="9"/>
    </row>
    <row r="19" spans="1:9" ht="20.25" x14ac:dyDescent="0.35">
      <c r="A19" s="393" t="s">
        <v>4</v>
      </c>
      <c r="B19" s="394">
        <f>'Blue &amp; Raquette B&amp;W'!B19</f>
        <v>74</v>
      </c>
      <c r="C19" s="394">
        <f>'Blue &amp; Raquette B&amp;W'!C19</f>
        <v>94.35</v>
      </c>
      <c r="D19" s="394">
        <f>'Blue &amp; Raquette B&amp;W'!D19</f>
        <v>125.8</v>
      </c>
      <c r="E19" s="394">
        <f>'Blue &amp; Raquette B&amp;W'!E19</f>
        <v>142.45000000000002</v>
      </c>
      <c r="F19" s="394">
        <f>'Blue &amp; Raquette B&amp;W'!F19</f>
        <v>166.5</v>
      </c>
      <c r="G19" s="394">
        <f>'Blue &amp; Raquette B&amp;W'!G19</f>
        <v>181.29999999999998</v>
      </c>
      <c r="H19" s="395">
        <f>'Blue &amp; Raquette B&amp;W'!H19</f>
        <v>240.5</v>
      </c>
      <c r="I19" s="8"/>
    </row>
    <row r="20" spans="1:9" ht="20.65" thickBot="1" x14ac:dyDescent="0.4">
      <c r="A20" s="399" t="s">
        <v>7</v>
      </c>
      <c r="B20" s="396">
        <f>'Blue &amp; Raquette B&amp;W'!B20</f>
        <v>90</v>
      </c>
      <c r="C20" s="396">
        <f>'Blue &amp; Raquette B&amp;W'!C20</f>
        <v>114.75</v>
      </c>
      <c r="D20" s="396">
        <f>'Blue &amp; Raquette B&amp;W'!D20</f>
        <v>153</v>
      </c>
      <c r="E20" s="396">
        <f>'Blue &amp; Raquette B&amp;W'!E20</f>
        <v>173.25</v>
      </c>
      <c r="F20" s="396">
        <f>'Blue &amp; Raquette B&amp;W'!F20</f>
        <v>202.5</v>
      </c>
      <c r="G20" s="396">
        <f>'Blue &amp; Raquette B&amp;W'!G20</f>
        <v>220.5</v>
      </c>
      <c r="H20" s="397">
        <f>'Blue &amp; Raquette B&amp;W'!H20</f>
        <v>292.5</v>
      </c>
      <c r="I20" s="8"/>
    </row>
    <row r="22" spans="1:9" ht="25.15" x14ac:dyDescent="0.35">
      <c r="A22" s="104" t="s">
        <v>64</v>
      </c>
    </row>
  </sheetData>
  <phoneticPr fontId="0" type="noConversion"/>
  <pageMargins left="0.75" right="0.75" top="1" bottom="1" header="0.5" footer="0.5"/>
  <pageSetup scale="81" orientation="landscape" r:id="rId1"/>
  <headerFooter alignWithMargins="0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5"/>
  <sheetViews>
    <sheetView zoomScale="75" zoomScaleNormal="75" workbookViewId="0">
      <selection activeCell="A4" sqref="A4:H20"/>
    </sheetView>
  </sheetViews>
  <sheetFormatPr defaultRowHeight="17.25" x14ac:dyDescent="0.35"/>
  <cols>
    <col min="1" max="1" width="65.73046875" style="1" customWidth="1"/>
    <col min="2" max="8" width="13.73046875" style="2" customWidth="1"/>
    <col min="9" max="9" width="12.59765625" customWidth="1"/>
    <col min="10" max="12" width="12.59765625" style="11" customWidth="1"/>
    <col min="13" max="15" width="12.59765625" customWidth="1"/>
  </cols>
  <sheetData>
    <row r="1" spans="1:14" x14ac:dyDescent="0.35">
      <c r="A1" s="1" t="s">
        <v>42</v>
      </c>
    </row>
    <row r="2" spans="1:14" x14ac:dyDescent="0.35">
      <c r="B2" s="2" t="s">
        <v>8</v>
      </c>
      <c r="C2" s="2" t="s">
        <v>9</v>
      </c>
      <c r="D2" s="2" t="s">
        <v>9</v>
      </c>
      <c r="E2" s="2" t="s">
        <v>17</v>
      </c>
      <c r="F2" s="2" t="s">
        <v>28</v>
      </c>
      <c r="G2" s="2" t="s">
        <v>33</v>
      </c>
      <c r="H2" s="2" t="s">
        <v>18</v>
      </c>
    </row>
    <row r="3" spans="1:14" ht="17.649999999999999" thickBot="1" x14ac:dyDescent="0.4">
      <c r="J3" s="93" t="s">
        <v>116</v>
      </c>
      <c r="K3" s="93" t="s">
        <v>115</v>
      </c>
      <c r="L3" s="12" t="s">
        <v>120</v>
      </c>
      <c r="M3" s="12" t="s">
        <v>119</v>
      </c>
      <c r="N3" s="93">
        <v>2003</v>
      </c>
    </row>
    <row r="4" spans="1:14" ht="20.65" thickBot="1" x14ac:dyDescent="0.4">
      <c r="A4" s="34" t="s">
        <v>13</v>
      </c>
      <c r="B4" s="26" t="s">
        <v>47</v>
      </c>
      <c r="C4" s="26" t="s">
        <v>48</v>
      </c>
      <c r="D4" s="26" t="s">
        <v>49</v>
      </c>
      <c r="E4" s="26" t="s">
        <v>50</v>
      </c>
      <c r="F4" s="26" t="s">
        <v>51</v>
      </c>
      <c r="G4" s="26" t="s">
        <v>52</v>
      </c>
      <c r="H4" s="26" t="s">
        <v>20</v>
      </c>
      <c r="I4" s="8" t="s">
        <v>1</v>
      </c>
      <c r="J4" s="13" t="s">
        <v>6</v>
      </c>
      <c r="K4" s="13" t="s">
        <v>6</v>
      </c>
      <c r="L4" s="13" t="s">
        <v>6</v>
      </c>
      <c r="M4" s="13" t="s">
        <v>6</v>
      </c>
      <c r="N4" s="13" t="s">
        <v>6</v>
      </c>
    </row>
    <row r="5" spans="1:14" ht="20.25" x14ac:dyDescent="0.35">
      <c r="A5" s="123" t="s">
        <v>54</v>
      </c>
      <c r="B5" s="166">
        <f>(I5*2)+J5</f>
        <v>860</v>
      </c>
      <c r="C5" s="166">
        <f>((I5*3)*0.85)+J5</f>
        <v>997.5</v>
      </c>
      <c r="D5" s="166">
        <f>((I5*4)*0.85)+J5</f>
        <v>1210</v>
      </c>
      <c r="E5" s="166">
        <f>((I5*5)*0.77)+J5</f>
        <v>1322.5</v>
      </c>
      <c r="F5" s="166">
        <f>((I5*6)*0.75)+J5</f>
        <v>1485</v>
      </c>
      <c r="G5" s="166">
        <f>((I5*7)*0.7)+J5</f>
        <v>1585</v>
      </c>
      <c r="H5" s="167">
        <f>((I5*10)*0.65)+J5</f>
        <v>1985</v>
      </c>
      <c r="I5" s="8">
        <f>'Price Changer'!B6</f>
        <v>250</v>
      </c>
      <c r="J5" s="11">
        <v>360</v>
      </c>
      <c r="K5" s="11">
        <v>280</v>
      </c>
      <c r="L5" s="11">
        <v>315</v>
      </c>
      <c r="M5" s="11">
        <v>315</v>
      </c>
      <c r="N5" s="11">
        <v>140</v>
      </c>
    </row>
    <row r="6" spans="1:14" ht="20.25" x14ac:dyDescent="0.35">
      <c r="A6" s="126" t="s">
        <v>82</v>
      </c>
      <c r="B6" s="168">
        <f>(I6*2)+J6</f>
        <v>1070</v>
      </c>
      <c r="C6" s="168">
        <f>((I6*3)*0.85)+J6</f>
        <v>1265.25</v>
      </c>
      <c r="D6" s="168">
        <f>((I6*4)*0.85)+J6</f>
        <v>1567</v>
      </c>
      <c r="E6" s="168">
        <f>((I6*5)*0.77)+J6</f>
        <v>1726.75</v>
      </c>
      <c r="F6" s="168">
        <f>((I6*6)*0.75)+J6</f>
        <v>1957.5</v>
      </c>
      <c r="G6" s="168">
        <f>((I6*7)*0.7)+J6</f>
        <v>2099.5</v>
      </c>
      <c r="H6" s="169">
        <f>((I6*10)*0.65)+J6</f>
        <v>2667.5</v>
      </c>
      <c r="I6" s="8">
        <f>'Price Changer'!B7</f>
        <v>355</v>
      </c>
      <c r="J6" s="11">
        <v>360</v>
      </c>
      <c r="K6" s="11">
        <v>300</v>
      </c>
      <c r="L6" s="11">
        <v>315</v>
      </c>
      <c r="M6" s="11">
        <v>315</v>
      </c>
      <c r="N6" s="11">
        <v>150</v>
      </c>
    </row>
    <row r="7" spans="1:14" ht="20.65" thickBot="1" x14ac:dyDescent="0.4">
      <c r="A7" s="129" t="s">
        <v>43</v>
      </c>
      <c r="B7" s="170">
        <f>(I7*2)+J7</f>
        <v>1180</v>
      </c>
      <c r="C7" s="170">
        <f>((I7*3)*0.85)+J7</f>
        <v>1400</v>
      </c>
      <c r="D7" s="170">
        <f>((I7*4)*0.85)+J7</f>
        <v>1740</v>
      </c>
      <c r="E7" s="170">
        <f>((I7*5)*0.77)+J7</f>
        <v>1920</v>
      </c>
      <c r="F7" s="170">
        <f>((I7*6)*0.75)+J7</f>
        <v>2180</v>
      </c>
      <c r="G7" s="170">
        <f>((I7*7)*0.7)+J7</f>
        <v>2340</v>
      </c>
      <c r="H7" s="171">
        <f>((I7*10)*0.65)+J7</f>
        <v>2980</v>
      </c>
      <c r="I7" s="8">
        <f>'Price Changer'!B8</f>
        <v>400</v>
      </c>
      <c r="J7" s="11">
        <v>380</v>
      </c>
      <c r="K7" s="11">
        <v>320</v>
      </c>
      <c r="L7" s="11">
        <v>350</v>
      </c>
      <c r="M7" s="11">
        <v>350</v>
      </c>
      <c r="N7" s="11">
        <v>200</v>
      </c>
    </row>
    <row r="8" spans="1:14" ht="9.9499999999999993" customHeight="1" thickBot="1" x14ac:dyDescent="0.4">
      <c r="A8" s="27"/>
      <c r="B8" s="28"/>
      <c r="C8" s="28"/>
      <c r="D8" s="28"/>
      <c r="E8" s="28"/>
      <c r="F8" s="28"/>
      <c r="G8" s="28"/>
      <c r="H8" s="28"/>
      <c r="I8" s="8"/>
      <c r="M8" s="11"/>
      <c r="N8" s="11"/>
    </row>
    <row r="9" spans="1:14" ht="20.65" thickBot="1" x14ac:dyDescent="0.4">
      <c r="A9" s="34" t="s">
        <v>12</v>
      </c>
      <c r="B9" s="28"/>
      <c r="C9" s="28"/>
      <c r="D9" s="28"/>
      <c r="E9" s="28"/>
      <c r="F9" s="28"/>
      <c r="G9" s="28"/>
      <c r="H9" s="28"/>
      <c r="I9" s="8"/>
      <c r="M9" s="11"/>
      <c r="N9" s="11"/>
    </row>
    <row r="10" spans="1:14" ht="20.25" x14ac:dyDescent="0.35">
      <c r="A10" s="132" t="s">
        <v>80</v>
      </c>
      <c r="B10" s="166">
        <f t="shared" ref="B10:B15" si="0">(I10*2)+J10</f>
        <v>632</v>
      </c>
      <c r="C10" s="166">
        <f t="shared" ref="C10:C15" si="1">((I10*3)*0.85)+J10</f>
        <v>706.8</v>
      </c>
      <c r="D10" s="166">
        <f t="shared" ref="D10:D15" si="2">((I10*4)*0.85)+J10</f>
        <v>822.4</v>
      </c>
      <c r="E10" s="166">
        <f t="shared" ref="E10:E15" si="3">((I10*5)*0.77)+J10</f>
        <v>883.6</v>
      </c>
      <c r="F10" s="166">
        <f t="shared" ref="F10:F15" si="4">((I10*6)*0.75)+J10</f>
        <v>972</v>
      </c>
      <c r="G10" s="166">
        <f t="shared" ref="G10:G15" si="5">((I10*7)*0.7)+J10</f>
        <v>1026.4000000000001</v>
      </c>
      <c r="H10" s="167">
        <f t="shared" ref="H10:H15" si="6">((I10*10)*0.65)+J10</f>
        <v>1244</v>
      </c>
      <c r="I10" s="8">
        <f>'Price Changer'!B11</f>
        <v>136</v>
      </c>
      <c r="J10" s="11">
        <v>360</v>
      </c>
      <c r="K10" s="11">
        <v>280</v>
      </c>
      <c r="L10" s="11">
        <v>315</v>
      </c>
      <c r="M10" s="11">
        <v>315</v>
      </c>
      <c r="N10" s="11">
        <v>140</v>
      </c>
    </row>
    <row r="11" spans="1:14" ht="20.25" x14ac:dyDescent="0.35">
      <c r="A11" s="133" t="s">
        <v>81</v>
      </c>
      <c r="B11" s="168">
        <f t="shared" si="0"/>
        <v>688</v>
      </c>
      <c r="C11" s="168">
        <f t="shared" si="1"/>
        <v>778.2</v>
      </c>
      <c r="D11" s="168">
        <f t="shared" si="2"/>
        <v>917.6</v>
      </c>
      <c r="E11" s="168">
        <f t="shared" si="3"/>
        <v>991.4</v>
      </c>
      <c r="F11" s="168">
        <f t="shared" si="4"/>
        <v>1098</v>
      </c>
      <c r="G11" s="168">
        <f t="shared" si="5"/>
        <v>1163.5999999999999</v>
      </c>
      <c r="H11" s="169">
        <f t="shared" si="6"/>
        <v>1426</v>
      </c>
      <c r="I11" s="8">
        <f>'Price Changer'!B12</f>
        <v>164</v>
      </c>
      <c r="J11" s="11">
        <v>360</v>
      </c>
      <c r="K11" s="11">
        <v>280</v>
      </c>
      <c r="L11" s="11">
        <v>315</v>
      </c>
      <c r="M11" s="11">
        <v>315</v>
      </c>
      <c r="N11" s="11">
        <v>140</v>
      </c>
    </row>
    <row r="12" spans="1:14" ht="20.25" x14ac:dyDescent="0.35">
      <c r="A12" s="133" t="s">
        <v>44</v>
      </c>
      <c r="B12" s="168">
        <f t="shared" si="0"/>
        <v>1110</v>
      </c>
      <c r="C12" s="168">
        <f t="shared" si="1"/>
        <v>1316.25</v>
      </c>
      <c r="D12" s="168">
        <f t="shared" si="2"/>
        <v>1635</v>
      </c>
      <c r="E12" s="168">
        <f t="shared" si="3"/>
        <v>1803.75</v>
      </c>
      <c r="F12" s="168">
        <f t="shared" si="4"/>
        <v>2047.5</v>
      </c>
      <c r="G12" s="168">
        <f t="shared" si="5"/>
        <v>2197.5</v>
      </c>
      <c r="H12" s="169">
        <f t="shared" si="6"/>
        <v>2797.5</v>
      </c>
      <c r="I12" s="8">
        <f>'Price Changer'!B13</f>
        <v>375</v>
      </c>
      <c r="J12" s="11">
        <v>360</v>
      </c>
      <c r="K12" s="11">
        <v>280</v>
      </c>
      <c r="L12" s="11">
        <v>315</v>
      </c>
      <c r="M12" s="11">
        <v>315</v>
      </c>
      <c r="N12" s="11">
        <v>140</v>
      </c>
    </row>
    <row r="13" spans="1:14" ht="20.25" x14ac:dyDescent="0.35">
      <c r="A13" s="133" t="s">
        <v>45</v>
      </c>
      <c r="B13" s="168">
        <f t="shared" si="0"/>
        <v>1220</v>
      </c>
      <c r="C13" s="168">
        <f t="shared" si="1"/>
        <v>1456.5</v>
      </c>
      <c r="D13" s="168">
        <f t="shared" si="2"/>
        <v>1822</v>
      </c>
      <c r="E13" s="168">
        <f t="shared" si="3"/>
        <v>2015.5</v>
      </c>
      <c r="F13" s="168">
        <f t="shared" si="4"/>
        <v>2295</v>
      </c>
      <c r="G13" s="168">
        <f t="shared" si="5"/>
        <v>2467</v>
      </c>
      <c r="H13" s="169">
        <f t="shared" si="6"/>
        <v>3155</v>
      </c>
      <c r="I13" s="8">
        <f>'Price Changer'!B14</f>
        <v>430</v>
      </c>
      <c r="J13" s="11">
        <v>360</v>
      </c>
      <c r="K13" s="11">
        <v>280</v>
      </c>
      <c r="L13" s="11">
        <v>315</v>
      </c>
      <c r="M13" s="11">
        <v>315</v>
      </c>
      <c r="N13" s="11">
        <v>140</v>
      </c>
    </row>
    <row r="14" spans="1:14" ht="20.25" x14ac:dyDescent="0.35">
      <c r="A14" s="133" t="s">
        <v>72</v>
      </c>
      <c r="B14" s="168">
        <f t="shared" si="0"/>
        <v>1360</v>
      </c>
      <c r="C14" s="168">
        <f t="shared" si="1"/>
        <v>1635</v>
      </c>
      <c r="D14" s="168">
        <f t="shared" si="2"/>
        <v>2060</v>
      </c>
      <c r="E14" s="168">
        <f t="shared" si="3"/>
        <v>2285</v>
      </c>
      <c r="F14" s="168">
        <f t="shared" si="4"/>
        <v>2610</v>
      </c>
      <c r="G14" s="168">
        <f t="shared" si="5"/>
        <v>2810</v>
      </c>
      <c r="H14" s="169">
        <f t="shared" si="6"/>
        <v>3610</v>
      </c>
      <c r="I14" s="8">
        <f>'Price Changer'!B15</f>
        <v>500</v>
      </c>
      <c r="J14" s="11">
        <v>360</v>
      </c>
      <c r="K14" s="11">
        <v>280</v>
      </c>
      <c r="M14" s="11"/>
      <c r="N14" s="11"/>
    </row>
    <row r="15" spans="1:14" ht="21" customHeight="1" thickBot="1" x14ac:dyDescent="0.4">
      <c r="A15" s="134" t="s">
        <v>41</v>
      </c>
      <c r="B15" s="170">
        <f t="shared" si="0"/>
        <v>1550</v>
      </c>
      <c r="C15" s="170">
        <f t="shared" si="1"/>
        <v>1871.75</v>
      </c>
      <c r="D15" s="170">
        <f t="shared" si="2"/>
        <v>2369</v>
      </c>
      <c r="E15" s="170">
        <f t="shared" si="3"/>
        <v>2632.25</v>
      </c>
      <c r="F15" s="170">
        <f t="shared" si="4"/>
        <v>3012.5</v>
      </c>
      <c r="G15" s="170">
        <f t="shared" si="5"/>
        <v>3246.5</v>
      </c>
      <c r="H15" s="171">
        <f t="shared" si="6"/>
        <v>4182.5</v>
      </c>
      <c r="I15" s="8">
        <f>'Price Changer'!B16</f>
        <v>585</v>
      </c>
      <c r="J15" s="11">
        <v>380</v>
      </c>
      <c r="K15" s="11">
        <v>300</v>
      </c>
      <c r="M15" s="11">
        <v>140</v>
      </c>
    </row>
    <row r="16" spans="1:14" ht="9.9499999999999993" customHeight="1" thickBot="1" x14ac:dyDescent="0.4">
      <c r="A16" s="29"/>
      <c r="B16" s="30"/>
      <c r="C16" s="30"/>
      <c r="D16" s="30"/>
      <c r="E16" s="50"/>
      <c r="F16" s="50"/>
      <c r="G16" s="50"/>
      <c r="H16" s="30"/>
      <c r="I16" s="8"/>
    </row>
    <row r="17" spans="1:9" ht="20.65" thickBot="1" x14ac:dyDescent="0.4">
      <c r="A17" s="34" t="s">
        <v>0</v>
      </c>
      <c r="B17" s="28"/>
      <c r="C17" s="28"/>
      <c r="D17" s="46"/>
      <c r="E17" s="46"/>
      <c r="F17" s="46"/>
      <c r="G17" s="28"/>
      <c r="H17" s="28"/>
      <c r="I17" s="8"/>
    </row>
    <row r="18" spans="1:9" ht="20.25" x14ac:dyDescent="0.35">
      <c r="A18" s="132" t="s">
        <v>53</v>
      </c>
      <c r="B18" s="124">
        <f>I18*2</f>
        <v>90</v>
      </c>
      <c r="C18" s="124">
        <f>(I18*3)*0.85</f>
        <v>114.75</v>
      </c>
      <c r="D18" s="166">
        <f>(I18*4)*0.85</f>
        <v>153</v>
      </c>
      <c r="E18" s="124">
        <f>(I18*5)*0.77</f>
        <v>173.25</v>
      </c>
      <c r="F18" s="166">
        <f>(I18*6)*0.75</f>
        <v>202.5</v>
      </c>
      <c r="G18" s="124">
        <f>(I18*7)*0.7</f>
        <v>220.5</v>
      </c>
      <c r="H18" s="167">
        <f>(I18*10)*0.65</f>
        <v>292.5</v>
      </c>
      <c r="I18" s="8">
        <f>'Price Changer'!B26</f>
        <v>45</v>
      </c>
    </row>
    <row r="19" spans="1:9" ht="20.25" x14ac:dyDescent="0.35">
      <c r="A19" s="133" t="s">
        <v>4</v>
      </c>
      <c r="B19" s="127">
        <f t="shared" ref="B19:B20" si="7">I19*2</f>
        <v>74</v>
      </c>
      <c r="C19" s="127">
        <f t="shared" ref="C19:C20" si="8">(I19*3)*0.85</f>
        <v>94.35</v>
      </c>
      <c r="D19" s="168">
        <f t="shared" ref="D19:D20" si="9">(I19*4)*0.85</f>
        <v>125.8</v>
      </c>
      <c r="E19" s="127">
        <f t="shared" ref="E19:E20" si="10">(I19*5)*0.77</f>
        <v>142.45000000000002</v>
      </c>
      <c r="F19" s="168">
        <f t="shared" ref="F19:F20" si="11">(I19*6)*0.75</f>
        <v>166.5</v>
      </c>
      <c r="G19" s="127">
        <f>(I19*7)*0.7</f>
        <v>181.29999999999998</v>
      </c>
      <c r="H19" s="169">
        <f t="shared" ref="H19:H20" si="12">(I19*10)*0.65</f>
        <v>240.5</v>
      </c>
      <c r="I19" s="8">
        <f>'Price Changer'!B27</f>
        <v>37</v>
      </c>
    </row>
    <row r="20" spans="1:9" ht="20.65" thickBot="1" x14ac:dyDescent="0.4">
      <c r="A20" s="134" t="s">
        <v>7</v>
      </c>
      <c r="B20" s="130">
        <f t="shared" si="7"/>
        <v>90</v>
      </c>
      <c r="C20" s="130">
        <f t="shared" si="8"/>
        <v>114.75</v>
      </c>
      <c r="D20" s="170">
        <f t="shared" si="9"/>
        <v>153</v>
      </c>
      <c r="E20" s="130">
        <f t="shared" si="10"/>
        <v>173.25</v>
      </c>
      <c r="F20" s="170">
        <f t="shared" si="11"/>
        <v>202.5</v>
      </c>
      <c r="G20" s="130">
        <f>(I20*7)*0.7</f>
        <v>220.5</v>
      </c>
      <c r="H20" s="171">
        <f t="shared" si="12"/>
        <v>292.5</v>
      </c>
      <c r="I20" s="8">
        <f>'Price Changer'!B28</f>
        <v>45</v>
      </c>
    </row>
    <row r="23" spans="1:9" ht="30" x14ac:dyDescent="0.35">
      <c r="A23" s="106" t="s">
        <v>67</v>
      </c>
      <c r="B23" s="47"/>
      <c r="C23" s="47"/>
      <c r="D23" s="47"/>
      <c r="E23" s="47" t="s">
        <v>58</v>
      </c>
      <c r="F23" s="47"/>
      <c r="G23" s="47"/>
      <c r="H23" s="47"/>
    </row>
    <row r="25" spans="1:9" x14ac:dyDescent="0.35">
      <c r="A25" s="1" t="s">
        <v>121</v>
      </c>
    </row>
  </sheetData>
  <pageMargins left="0.75" right="0.75" top="1" bottom="1" header="0.5" footer="0.5"/>
  <pageSetup scale="75" orientation="landscape" r:id="rId1"/>
  <headerFooter alignWithMargins="0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L28"/>
  <sheetViews>
    <sheetView zoomScale="75" zoomScaleNormal="75" workbookViewId="0">
      <selection activeCell="A4" sqref="A4:H20"/>
    </sheetView>
  </sheetViews>
  <sheetFormatPr defaultRowHeight="17.25" x14ac:dyDescent="0.35"/>
  <cols>
    <col min="1" max="1" width="65.73046875" style="1" customWidth="1"/>
    <col min="2" max="8" width="13.73046875" style="2" customWidth="1"/>
    <col min="9" max="9" width="10.3984375" customWidth="1"/>
    <col min="10" max="10" width="10.86328125" style="11" customWidth="1"/>
    <col min="11" max="11" width="20.73046875" customWidth="1"/>
  </cols>
  <sheetData>
    <row r="3" spans="1:12" ht="17.649999999999999" thickBot="1" x14ac:dyDescent="0.4">
      <c r="J3" s="12"/>
      <c r="K3" s="12"/>
    </row>
    <row r="4" spans="1:12" ht="20.65" thickBot="1" x14ac:dyDescent="0.4">
      <c r="A4" s="202" t="s">
        <v>13</v>
      </c>
      <c r="B4" s="7" t="s">
        <v>47</v>
      </c>
      <c r="C4" s="7" t="s">
        <v>48</v>
      </c>
      <c r="D4" s="7" t="s">
        <v>49</v>
      </c>
      <c r="E4" s="7" t="s">
        <v>50</v>
      </c>
      <c r="F4" s="7" t="s">
        <v>51</v>
      </c>
      <c r="G4" s="7" t="s">
        <v>52</v>
      </c>
      <c r="H4" s="7" t="s">
        <v>20</v>
      </c>
      <c r="I4" s="8"/>
      <c r="J4" s="13"/>
      <c r="K4" s="13"/>
      <c r="L4" s="18"/>
    </row>
    <row r="5" spans="1:12" ht="20.25" x14ac:dyDescent="0.35">
      <c r="A5" s="203" t="s">
        <v>54</v>
      </c>
      <c r="B5" s="285">
        <f>'White &amp; Otter B&amp;W'!B5</f>
        <v>860</v>
      </c>
      <c r="C5" s="285">
        <f>'White &amp; Otter B&amp;W'!C5</f>
        <v>997.5</v>
      </c>
      <c r="D5" s="285">
        <f>'White &amp; Otter B&amp;W'!D5</f>
        <v>1210</v>
      </c>
      <c r="E5" s="285">
        <f>'White &amp; Otter B&amp;W'!E5</f>
        <v>1322.5</v>
      </c>
      <c r="F5" s="285">
        <f>'White &amp; Otter B&amp;W'!F5</f>
        <v>1485</v>
      </c>
      <c r="G5" s="285">
        <f>'White &amp; Otter B&amp;W'!G5</f>
        <v>1585</v>
      </c>
      <c r="H5" s="286">
        <f>'White &amp; Otter B&amp;W'!H5</f>
        <v>1985</v>
      </c>
      <c r="I5" s="8"/>
      <c r="K5" s="11"/>
      <c r="L5" s="11"/>
    </row>
    <row r="6" spans="1:12" ht="20.25" x14ac:dyDescent="0.35">
      <c r="A6" s="204" t="s">
        <v>82</v>
      </c>
      <c r="B6" s="287">
        <f>'White &amp; Otter B&amp;W'!B6</f>
        <v>1070</v>
      </c>
      <c r="C6" s="287">
        <f>'White &amp; Otter B&amp;W'!C6</f>
        <v>1265.25</v>
      </c>
      <c r="D6" s="287">
        <f>'White &amp; Otter B&amp;W'!D6</f>
        <v>1567</v>
      </c>
      <c r="E6" s="287">
        <f>'White &amp; Otter B&amp;W'!E6</f>
        <v>1726.75</v>
      </c>
      <c r="F6" s="287">
        <f>'White &amp; Otter B&amp;W'!F6</f>
        <v>1957.5</v>
      </c>
      <c r="G6" s="287">
        <f>'White &amp; Otter B&amp;W'!G6</f>
        <v>2099.5</v>
      </c>
      <c r="H6" s="288">
        <f>'White &amp; Otter B&amp;W'!H6</f>
        <v>2667.5</v>
      </c>
      <c r="I6" s="8"/>
      <c r="K6" s="11"/>
      <c r="L6" s="11"/>
    </row>
    <row r="7" spans="1:12" ht="20.65" thickBot="1" x14ac:dyDescent="0.4">
      <c r="A7" s="205" t="s">
        <v>43</v>
      </c>
      <c r="B7" s="289">
        <f>'White &amp; Otter B&amp;W'!B7</f>
        <v>1180</v>
      </c>
      <c r="C7" s="289">
        <f>'White &amp; Otter B&amp;W'!C7</f>
        <v>1400</v>
      </c>
      <c r="D7" s="289">
        <f>'White &amp; Otter B&amp;W'!D7</f>
        <v>1740</v>
      </c>
      <c r="E7" s="289">
        <f>'White &amp; Otter B&amp;W'!E7</f>
        <v>1920</v>
      </c>
      <c r="F7" s="289">
        <f>'White &amp; Otter B&amp;W'!F7</f>
        <v>2180</v>
      </c>
      <c r="G7" s="289">
        <f>'White &amp; Otter B&amp;W'!G7</f>
        <v>2340</v>
      </c>
      <c r="H7" s="290">
        <f>'White &amp; Otter B&amp;W'!H7</f>
        <v>2980</v>
      </c>
      <c r="I7" s="8"/>
      <c r="K7" s="11"/>
      <c r="L7" s="11"/>
    </row>
    <row r="8" spans="1:12" ht="9.9499999999999993" customHeight="1" thickBot="1" x14ac:dyDescent="0.4">
      <c r="A8" s="4"/>
      <c r="B8" s="6"/>
      <c r="C8" s="6"/>
      <c r="D8" s="6"/>
      <c r="E8" s="6"/>
      <c r="F8" s="6"/>
      <c r="G8" s="6"/>
      <c r="H8" s="6"/>
      <c r="I8" s="8"/>
      <c r="K8" s="11"/>
      <c r="L8" s="11"/>
    </row>
    <row r="9" spans="1:12" ht="20.65" thickBot="1" x14ac:dyDescent="0.4">
      <c r="A9" s="209" t="s">
        <v>12</v>
      </c>
      <c r="B9" s="6"/>
      <c r="C9" s="6"/>
      <c r="D9" s="6"/>
      <c r="E9" s="6"/>
      <c r="F9" s="6"/>
      <c r="G9" s="6"/>
      <c r="H9" s="6"/>
      <c r="I9" s="8"/>
      <c r="K9" s="11"/>
      <c r="L9" s="11"/>
    </row>
    <row r="10" spans="1:12" ht="20.25" x14ac:dyDescent="0.35">
      <c r="A10" s="206" t="s">
        <v>80</v>
      </c>
      <c r="B10" s="279">
        <f>'White &amp; Otter B&amp;W'!B10</f>
        <v>632</v>
      </c>
      <c r="C10" s="279">
        <f>'White &amp; Otter B&amp;W'!C10</f>
        <v>706.8</v>
      </c>
      <c r="D10" s="279">
        <f>'White &amp; Otter B&amp;W'!D10</f>
        <v>822.4</v>
      </c>
      <c r="E10" s="279">
        <f>'White &amp; Otter B&amp;W'!E10</f>
        <v>883.6</v>
      </c>
      <c r="F10" s="279">
        <f>'White &amp; Otter B&amp;W'!F10</f>
        <v>972</v>
      </c>
      <c r="G10" s="279">
        <f>'White &amp; Otter B&amp;W'!G10</f>
        <v>1026.4000000000001</v>
      </c>
      <c r="H10" s="280">
        <f>'White &amp; Otter B&amp;W'!H10</f>
        <v>1244</v>
      </c>
      <c r="I10" s="8"/>
      <c r="K10" s="11"/>
      <c r="L10" s="11"/>
    </row>
    <row r="11" spans="1:12" ht="20.25" x14ac:dyDescent="0.35">
      <c r="A11" s="207" t="s">
        <v>81</v>
      </c>
      <c r="B11" s="281">
        <f>'White &amp; Otter B&amp;W'!B11</f>
        <v>688</v>
      </c>
      <c r="C11" s="281">
        <f>'White &amp; Otter B&amp;W'!C11</f>
        <v>778.2</v>
      </c>
      <c r="D11" s="281">
        <f>'White &amp; Otter B&amp;W'!D11</f>
        <v>917.6</v>
      </c>
      <c r="E11" s="281">
        <f>'White &amp; Otter B&amp;W'!E11</f>
        <v>991.4</v>
      </c>
      <c r="F11" s="281">
        <f>'White &amp; Otter B&amp;W'!F11</f>
        <v>1098</v>
      </c>
      <c r="G11" s="281">
        <f>'White &amp; Otter B&amp;W'!G11</f>
        <v>1163.5999999999999</v>
      </c>
      <c r="H11" s="282">
        <f>'White &amp; Otter B&amp;W'!H11</f>
        <v>1426</v>
      </c>
      <c r="I11" s="8"/>
      <c r="K11" s="11"/>
      <c r="L11" s="11"/>
    </row>
    <row r="12" spans="1:12" ht="20.25" x14ac:dyDescent="0.35">
      <c r="A12" s="207" t="s">
        <v>44</v>
      </c>
      <c r="B12" s="281">
        <f>'White &amp; Otter B&amp;W'!B12</f>
        <v>1110</v>
      </c>
      <c r="C12" s="281">
        <f>'White &amp; Otter B&amp;W'!C12</f>
        <v>1316.25</v>
      </c>
      <c r="D12" s="281">
        <f>'White &amp; Otter B&amp;W'!D12</f>
        <v>1635</v>
      </c>
      <c r="E12" s="281">
        <f>'White &amp; Otter B&amp;W'!E12</f>
        <v>1803.75</v>
      </c>
      <c r="F12" s="281">
        <f>'White &amp; Otter B&amp;W'!F12</f>
        <v>2047.5</v>
      </c>
      <c r="G12" s="281">
        <f>'White &amp; Otter B&amp;W'!G12</f>
        <v>2197.5</v>
      </c>
      <c r="H12" s="282">
        <f>'White &amp; Otter B&amp;W'!H12</f>
        <v>2797.5</v>
      </c>
      <c r="I12" s="8"/>
      <c r="K12" s="11"/>
      <c r="L12" s="11"/>
    </row>
    <row r="13" spans="1:12" ht="20.25" x14ac:dyDescent="0.35">
      <c r="A13" s="207" t="s">
        <v>45</v>
      </c>
      <c r="B13" s="281">
        <f>'White &amp; Otter B&amp;W'!B13</f>
        <v>1220</v>
      </c>
      <c r="C13" s="281">
        <f>'White &amp; Otter B&amp;W'!C13</f>
        <v>1456.5</v>
      </c>
      <c r="D13" s="281">
        <f>'White &amp; Otter B&amp;W'!D13</f>
        <v>1822</v>
      </c>
      <c r="E13" s="281">
        <f>'White &amp; Otter B&amp;W'!E13</f>
        <v>2015.5</v>
      </c>
      <c r="F13" s="281">
        <f>'White &amp; Otter B&amp;W'!F13</f>
        <v>2295</v>
      </c>
      <c r="G13" s="281">
        <f>'White &amp; Otter B&amp;W'!G13</f>
        <v>2467</v>
      </c>
      <c r="H13" s="282">
        <f>'White &amp; Otter B&amp;W'!H13</f>
        <v>3155</v>
      </c>
      <c r="I13" s="8"/>
      <c r="K13" s="11"/>
      <c r="L13" s="11"/>
    </row>
    <row r="14" spans="1:12" ht="20.25" x14ac:dyDescent="0.35">
      <c r="A14" s="207" t="s">
        <v>72</v>
      </c>
      <c r="B14" s="281">
        <f>'White &amp; Otter B&amp;W'!B14</f>
        <v>1360</v>
      </c>
      <c r="C14" s="281">
        <f>'White &amp; Otter B&amp;W'!C14</f>
        <v>1635</v>
      </c>
      <c r="D14" s="281">
        <f>'White &amp; Otter B&amp;W'!D14</f>
        <v>2060</v>
      </c>
      <c r="E14" s="281">
        <f>'White &amp; Otter B&amp;W'!E14</f>
        <v>2285</v>
      </c>
      <c r="F14" s="281">
        <f>'White &amp; Otter B&amp;W'!F14</f>
        <v>2610</v>
      </c>
      <c r="G14" s="281">
        <f>'White &amp; Otter B&amp;W'!G14</f>
        <v>2810</v>
      </c>
      <c r="H14" s="282">
        <f>'White &amp; Otter B&amp;W'!H14</f>
        <v>3610</v>
      </c>
      <c r="I14" s="8"/>
      <c r="K14" s="11"/>
      <c r="L14" s="11"/>
    </row>
    <row r="15" spans="1:12" ht="21" customHeight="1" thickBot="1" x14ac:dyDescent="0.4">
      <c r="A15" s="208" t="s">
        <v>41</v>
      </c>
      <c r="B15" s="283">
        <f>'White &amp; Otter B&amp;W'!B15</f>
        <v>1550</v>
      </c>
      <c r="C15" s="283">
        <f>'White &amp; Otter B&amp;W'!C15</f>
        <v>1871.75</v>
      </c>
      <c r="D15" s="283">
        <f>'White &amp; Otter B&amp;W'!D15</f>
        <v>2369</v>
      </c>
      <c r="E15" s="283">
        <f>'White &amp; Otter B&amp;W'!E15</f>
        <v>2632.25</v>
      </c>
      <c r="F15" s="283">
        <f>'White &amp; Otter B&amp;W'!F15</f>
        <v>3012.5</v>
      </c>
      <c r="G15" s="283">
        <f>'White &amp; Otter B&amp;W'!G15</f>
        <v>3246.5</v>
      </c>
      <c r="H15" s="284">
        <f>'White &amp; Otter B&amp;W'!H15</f>
        <v>4182.5</v>
      </c>
      <c r="I15" s="8"/>
      <c r="K15" s="11"/>
    </row>
    <row r="16" spans="1:12" ht="9.9499999999999993" customHeight="1" thickBot="1" x14ac:dyDescent="0.4">
      <c r="A16" s="45"/>
      <c r="G16" s="44"/>
      <c r="I16" s="8"/>
    </row>
    <row r="17" spans="1:9" ht="21" thickBot="1" x14ac:dyDescent="0.4">
      <c r="A17" s="210" t="s">
        <v>0</v>
      </c>
      <c r="B17" s="6"/>
      <c r="C17" s="6"/>
      <c r="D17" s="6"/>
      <c r="E17" s="6"/>
      <c r="F17" s="6"/>
      <c r="G17" s="6"/>
      <c r="H17" s="6"/>
      <c r="I17" s="8"/>
    </row>
    <row r="18" spans="1:9" ht="20.25" x14ac:dyDescent="0.35">
      <c r="A18" s="270" t="s">
        <v>53</v>
      </c>
      <c r="B18" s="271">
        <f>'White &amp; Otter B&amp;W'!B18</f>
        <v>90</v>
      </c>
      <c r="C18" s="271">
        <f>'White &amp; Otter B&amp;W'!C18</f>
        <v>114.75</v>
      </c>
      <c r="D18" s="271">
        <f>'White &amp; Otter B&amp;W'!D18</f>
        <v>153</v>
      </c>
      <c r="E18" s="271">
        <f>'White &amp; Otter B&amp;W'!E18</f>
        <v>173.25</v>
      </c>
      <c r="F18" s="271">
        <f>'White &amp; Otter B&amp;W'!F18</f>
        <v>202.5</v>
      </c>
      <c r="G18" s="271">
        <f>'White &amp; Otter B&amp;W'!G18</f>
        <v>220.5</v>
      </c>
      <c r="H18" s="272">
        <f>'White &amp; Otter B&amp;W'!H18</f>
        <v>292.5</v>
      </c>
      <c r="I18" s="9"/>
    </row>
    <row r="19" spans="1:9" ht="20.25" x14ac:dyDescent="0.35">
      <c r="A19" s="273" t="s">
        <v>4</v>
      </c>
      <c r="B19" s="274">
        <f>'White &amp; Otter B&amp;W'!B19</f>
        <v>74</v>
      </c>
      <c r="C19" s="274">
        <f>'White &amp; Otter B&amp;W'!C19</f>
        <v>94.35</v>
      </c>
      <c r="D19" s="274">
        <f>'White &amp; Otter B&amp;W'!D19</f>
        <v>125.8</v>
      </c>
      <c r="E19" s="274">
        <f>'White &amp; Otter B&amp;W'!E19</f>
        <v>142.45000000000002</v>
      </c>
      <c r="F19" s="274">
        <f>'White &amp; Otter B&amp;W'!F19</f>
        <v>166.5</v>
      </c>
      <c r="G19" s="274">
        <f>'White &amp; Otter B&amp;W'!G19</f>
        <v>181.29999999999998</v>
      </c>
      <c r="H19" s="275">
        <f>'White &amp; Otter B&amp;W'!H19</f>
        <v>240.5</v>
      </c>
      <c r="I19" s="8"/>
    </row>
    <row r="20" spans="1:9" ht="20.65" thickBot="1" x14ac:dyDescent="0.4">
      <c r="A20" s="276" t="s">
        <v>7</v>
      </c>
      <c r="B20" s="277">
        <f>'White &amp; Otter B&amp;W'!B20</f>
        <v>90</v>
      </c>
      <c r="C20" s="277">
        <f>'White &amp; Otter B&amp;W'!C20</f>
        <v>114.75</v>
      </c>
      <c r="D20" s="277">
        <f>'White &amp; Otter B&amp;W'!D20</f>
        <v>153</v>
      </c>
      <c r="E20" s="277">
        <f>'White &amp; Otter B&amp;W'!E20</f>
        <v>173.25</v>
      </c>
      <c r="F20" s="277">
        <f>'White &amp; Otter B&amp;W'!F20</f>
        <v>202.5</v>
      </c>
      <c r="G20" s="277">
        <f>'White &amp; Otter B&amp;W'!G20</f>
        <v>220.5</v>
      </c>
      <c r="H20" s="278">
        <f>'White &amp; Otter B&amp;W'!H20</f>
        <v>292.5</v>
      </c>
      <c r="I20" s="8"/>
    </row>
    <row r="21" spans="1:9" ht="20.25" x14ac:dyDescent="0.35">
      <c r="A21" s="90"/>
      <c r="B21" s="91"/>
      <c r="C21" s="91"/>
      <c r="D21" s="91"/>
      <c r="E21" s="91"/>
      <c r="F21" s="91"/>
      <c r="G21" s="91"/>
      <c r="H21" s="92"/>
      <c r="I21" s="8"/>
    </row>
    <row r="23" spans="1:9" ht="25.15" x14ac:dyDescent="0.35">
      <c r="A23" s="107" t="s">
        <v>66</v>
      </c>
    </row>
    <row r="28" spans="1:9" x14ac:dyDescent="0.35">
      <c r="I28" s="5"/>
    </row>
  </sheetData>
  <pageMargins left="0.75" right="0.75" top="1" bottom="1" header="0.5" footer="0.5"/>
  <pageSetup scale="70" orientation="landscape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Price Changer</vt:lpstr>
      <vt:lpstr>Big Moose B&amp;W</vt:lpstr>
      <vt:lpstr>Big Moose</vt:lpstr>
      <vt:lpstr>Fulton, Limekiln, Twitchell B&amp;W</vt:lpstr>
      <vt:lpstr>Fulton, Limekiln, Twitchell</vt:lpstr>
      <vt:lpstr>Blue &amp; Raquette B&amp;W</vt:lpstr>
      <vt:lpstr>Blue &amp; Raquette</vt:lpstr>
      <vt:lpstr>White &amp; Otter B&amp;W</vt:lpstr>
      <vt:lpstr>White &amp; Otter</vt:lpstr>
      <vt:lpstr>Brantingham-Indian-Long B&amp;W</vt:lpstr>
      <vt:lpstr>Brantingham-Indian-Long</vt:lpstr>
      <vt:lpstr>Stillwater Reservoir B&amp;W</vt:lpstr>
      <vt:lpstr>Stillwater Reservoir</vt:lpstr>
      <vt:lpstr>Lake Pleasant B&amp;W</vt:lpstr>
      <vt:lpstr>Lake Pleasant</vt:lpstr>
      <vt:lpstr>Upper Saranac B&amp;W</vt:lpstr>
      <vt:lpstr>Upper Saranac </vt:lpstr>
      <vt:lpstr>Great Sacandaga B&amp;W</vt:lpstr>
      <vt:lpstr>Great Sacanadaga</vt:lpstr>
      <vt:lpstr>'Big Moose'!Print_Area</vt:lpstr>
      <vt:lpstr>'Big Moose B&amp;W'!Print_Area</vt:lpstr>
      <vt:lpstr>'Blue &amp; Raquette'!Print_Area</vt:lpstr>
      <vt:lpstr>'Blue &amp; Raquette B&amp;W'!Print_Area</vt:lpstr>
      <vt:lpstr>'Brantingham-Indian-Long'!Print_Area</vt:lpstr>
      <vt:lpstr>'Brantingham-Indian-Long B&amp;W'!Print_Area</vt:lpstr>
      <vt:lpstr>'Fulton, Limekiln, Twitchell'!Print_Area</vt:lpstr>
      <vt:lpstr>'Fulton, Limekiln, Twitchell B&amp;W'!Print_Area</vt:lpstr>
      <vt:lpstr>'Lake Pleasant'!Print_Area</vt:lpstr>
      <vt:lpstr>'Lake Pleasant B&amp;W'!Print_Area</vt:lpstr>
      <vt:lpstr>'Price Changer'!Print_Area</vt:lpstr>
      <vt:lpstr>'Stillwater Reservoir'!Print_Area</vt:lpstr>
      <vt:lpstr>'Stillwater Reservoir B&amp;W'!Print_Area</vt:lpstr>
      <vt:lpstr>'Upper Saranac '!Print_Area</vt:lpstr>
      <vt:lpstr>'Upper Saranac B&amp;W'!Print_Area</vt:lpstr>
      <vt:lpstr>'White &amp; Otter'!Print_Area</vt:lpstr>
      <vt:lpstr>'White &amp; Otter B&amp;W'!Print_Area</vt:lpstr>
    </vt:vector>
  </TitlesOfParts>
  <Company>Dunn's Boat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Hinckley</dc:creator>
  <cp:lastModifiedBy>DunnsBoats</cp:lastModifiedBy>
  <cp:lastPrinted>2017-02-28T19:53:21Z</cp:lastPrinted>
  <dcterms:created xsi:type="dcterms:W3CDTF">2001-04-16T18:04:52Z</dcterms:created>
  <dcterms:modified xsi:type="dcterms:W3CDTF">2019-01-31T19:10:15Z</dcterms:modified>
</cp:coreProperties>
</file>